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585" yWindow="45" windowWidth="7875" windowHeight="8100" tabRatio="849"/>
  </bookViews>
  <sheets>
    <sheet name="Presupuesto ingresos 2014" sheetId="6" r:id="rId1"/>
    <sheet name="Insumos" sheetId="1" r:id="rId2"/>
    <sheet name="Actualización" sheetId="4" r:id="rId3"/>
    <sheet name="Ejemplo_Servicios" sheetId="10" r:id="rId4"/>
    <sheet name="ingrereg" sheetId="7" r:id="rId5"/>
    <sheet name="TRSM" sheetId="8" r:id="rId6"/>
    <sheet name="TSERV" sheetId="9" r:id="rId7"/>
    <sheet name="TSERV081" sheetId="11" r:id="rId8"/>
  </sheets>
  <definedNames>
    <definedName name="_xlnm._FilterDatabase" localSheetId="3" hidden="1">Ejemplo_Servicios!$B$8:$R$162</definedName>
    <definedName name="_xlnm._FilterDatabase" localSheetId="6" hidden="1">TSERV!$B$7:$J$356</definedName>
  </definedNames>
  <calcPr calcId="145620"/>
</workbook>
</file>

<file path=xl/calcChain.xml><?xml version="1.0" encoding="utf-8"?>
<calcChain xmlns="http://schemas.openxmlformats.org/spreadsheetml/2006/main">
  <c r="F42" i="7" l="1"/>
  <c r="Q101" i="10"/>
  <c r="F8" i="11"/>
  <c r="G8" i="11"/>
  <c r="I354" i="9"/>
  <c r="I353" i="9"/>
  <c r="J353" i="9"/>
  <c r="J354" i="9"/>
  <c r="I352" i="9"/>
  <c r="J352" i="9"/>
  <c r="I351" i="9"/>
  <c r="J351" i="9"/>
  <c r="I350" i="9"/>
  <c r="I349" i="9"/>
  <c r="J349" i="9"/>
  <c r="I356" i="9"/>
  <c r="I355" i="9"/>
  <c r="J355" i="9"/>
  <c r="I343" i="9"/>
  <c r="J343" i="9"/>
  <c r="I339" i="9"/>
  <c r="I332" i="9"/>
  <c r="J332" i="9"/>
  <c r="I325" i="9"/>
  <c r="J325" i="9"/>
  <c r="I321" i="9"/>
  <c r="I317" i="9"/>
  <c r="I304" i="9"/>
  <c r="I294" i="9"/>
  <c r="J294" i="9"/>
  <c r="I272" i="9"/>
  <c r="J272" i="9"/>
  <c r="I256" i="9"/>
  <c r="I347" i="9"/>
  <c r="I228" i="9"/>
  <c r="I213" i="9"/>
  <c r="I187" i="9"/>
  <c r="I180" i="9"/>
  <c r="J180" i="9"/>
  <c r="I170" i="9"/>
  <c r="J170" i="9"/>
  <c r="I163" i="9"/>
  <c r="J163" i="9"/>
  <c r="I144" i="9"/>
  <c r="J144" i="9"/>
  <c r="I98" i="9"/>
  <c r="J98" i="9"/>
  <c r="I70" i="9"/>
  <c r="J70" i="9"/>
  <c r="I63" i="9"/>
  <c r="J63" i="9"/>
  <c r="I59" i="9"/>
  <c r="I52" i="9"/>
  <c r="J52" i="9"/>
  <c r="I67" i="9"/>
  <c r="J67" i="9"/>
  <c r="I71" i="9"/>
  <c r="J71" i="9"/>
  <c r="J228" i="9"/>
  <c r="J304" i="9"/>
  <c r="J339" i="9"/>
  <c r="J347" i="9"/>
  <c r="J350" i="9"/>
  <c r="J356" i="9"/>
  <c r="J321" i="9"/>
  <c r="J256" i="9"/>
  <c r="J59" i="9"/>
  <c r="J187" i="9"/>
  <c r="J213" i="9"/>
  <c r="J317" i="9"/>
  <c r="Q10" i="10"/>
  <c r="F7" i="10"/>
  <c r="E7" i="10"/>
  <c r="M10" i="10"/>
  <c r="D7" i="10"/>
  <c r="L11" i="10"/>
  <c r="K71" i="10"/>
  <c r="J7" i="10"/>
  <c r="J14" i="10"/>
  <c r="K7" i="10"/>
  <c r="K12" i="10"/>
  <c r="Q144" i="10"/>
  <c r="Q145" i="10"/>
  <c r="Q146" i="10"/>
  <c r="Q147" i="10"/>
  <c r="Q148" i="10"/>
  <c r="F12" i="11"/>
  <c r="G12" i="11"/>
  <c r="Q149" i="10"/>
  <c r="Q150" i="10"/>
  <c r="Q151" i="10"/>
  <c r="Q152" i="10"/>
  <c r="Q153" i="10"/>
  <c r="Q154" i="10"/>
  <c r="Q155" i="10"/>
  <c r="Q156" i="10"/>
  <c r="Q157" i="10"/>
  <c r="F21" i="11"/>
  <c r="G21" i="11"/>
  <c r="Q158" i="10"/>
  <c r="F16" i="11"/>
  <c r="G16" i="11"/>
  <c r="Q159" i="10"/>
  <c r="F15" i="11"/>
  <c r="G15" i="11"/>
  <c r="Q160" i="10"/>
  <c r="Q161" i="10"/>
  <c r="Q162" i="10"/>
  <c r="F18" i="11"/>
  <c r="G18" i="11"/>
  <c r="Q138" i="10"/>
  <c r="Q139" i="10"/>
  <c r="F17" i="11"/>
  <c r="G17" i="11"/>
  <c r="Q140" i="10"/>
  <c r="Q141" i="10"/>
  <c r="Q142" i="10"/>
  <c r="Q143" i="10"/>
  <c r="Q129" i="10"/>
  <c r="Q130" i="10"/>
  <c r="Q131" i="10"/>
  <c r="Q132" i="10"/>
  <c r="Q133" i="10"/>
  <c r="Q134" i="10"/>
  <c r="Q135" i="10"/>
  <c r="Q136" i="10"/>
  <c r="Q137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F9" i="11"/>
  <c r="G9" i="11"/>
  <c r="Q92" i="10"/>
  <c r="Q93" i="10"/>
  <c r="Q94" i="10"/>
  <c r="F20" i="11"/>
  <c r="G20" i="11"/>
  <c r="Q95" i="10"/>
  <c r="F23" i="11"/>
  <c r="G23" i="11"/>
  <c r="Q96" i="10"/>
  <c r="Q97" i="10"/>
  <c r="Q98" i="10"/>
  <c r="Q99" i="10"/>
  <c r="Q100" i="10"/>
  <c r="Q102" i="10"/>
  <c r="Q103" i="10"/>
  <c r="Q104" i="10"/>
  <c r="Q105" i="10"/>
  <c r="Q106" i="10"/>
  <c r="Q107" i="10"/>
  <c r="Q108" i="10"/>
  <c r="Q109" i="10"/>
  <c r="F14" i="11"/>
  <c r="G14" i="11"/>
  <c r="Q110" i="10"/>
  <c r="Q111" i="10"/>
  <c r="Q112" i="10"/>
  <c r="F11" i="11"/>
  <c r="G11" i="11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F25" i="11"/>
  <c r="G25" i="11"/>
  <c r="Q127" i="10"/>
  <c r="F13" i="11"/>
  <c r="G13" i="11"/>
  <c r="Q128" i="10"/>
  <c r="Q74" i="10"/>
  <c r="Q75" i="10"/>
  <c r="Q76" i="10"/>
  <c r="Q11" i="10"/>
  <c r="Q12" i="10"/>
  <c r="Q13" i="10"/>
  <c r="Q14" i="10"/>
  <c r="Q15" i="10"/>
  <c r="Q16" i="10"/>
  <c r="Q17" i="10"/>
  <c r="Q18" i="10"/>
  <c r="Q19" i="10"/>
  <c r="Q20" i="10"/>
  <c r="Q21" i="10"/>
  <c r="F10" i="11"/>
  <c r="G10" i="11"/>
  <c r="Q22" i="10"/>
  <c r="Q23" i="10"/>
  <c r="Q24" i="10"/>
  <c r="F22" i="11"/>
  <c r="G22" i="11"/>
  <c r="Q25" i="10"/>
  <c r="Q26" i="10"/>
  <c r="F26" i="11"/>
  <c r="G26" i="11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F19" i="11"/>
  <c r="G19" i="11"/>
  <c r="Q63" i="10"/>
  <c r="Q64" i="10"/>
  <c r="Q65" i="10"/>
  <c r="Q66" i="10"/>
  <c r="F24" i="11"/>
  <c r="G24" i="11"/>
  <c r="Q67" i="10"/>
  <c r="F27" i="11"/>
  <c r="G27" i="11"/>
  <c r="Q68" i="10"/>
  <c r="Q69" i="10"/>
  <c r="Q70" i="10"/>
  <c r="Q71" i="10"/>
  <c r="Q72" i="10"/>
  <c r="Q73" i="10"/>
  <c r="Q9" i="10"/>
  <c r="J123" i="10"/>
  <c r="K144" i="10"/>
  <c r="J81" i="10"/>
  <c r="K123" i="10"/>
  <c r="K49" i="10"/>
  <c r="J9" i="10"/>
  <c r="K149" i="10"/>
  <c r="K99" i="10"/>
  <c r="K13" i="10"/>
  <c r="J38" i="10"/>
  <c r="K105" i="10"/>
  <c r="K41" i="10"/>
  <c r="J159" i="10"/>
  <c r="J118" i="10"/>
  <c r="J75" i="10"/>
  <c r="J33" i="10"/>
  <c r="J145" i="10"/>
  <c r="J102" i="10"/>
  <c r="J59" i="10"/>
  <c r="J17" i="10"/>
  <c r="K128" i="10"/>
  <c r="K77" i="10"/>
  <c r="K20" i="10"/>
  <c r="J139" i="10"/>
  <c r="J97" i="10"/>
  <c r="J54" i="10"/>
  <c r="J11" i="10"/>
  <c r="Q7" i="10"/>
  <c r="M146" i="10"/>
  <c r="M18" i="10"/>
  <c r="L100" i="10"/>
  <c r="L96" i="10"/>
  <c r="L160" i="10"/>
  <c r="L117" i="10"/>
  <c r="L74" i="10"/>
  <c r="L29" i="10"/>
  <c r="M31" i="10"/>
  <c r="L142" i="10"/>
  <c r="L57" i="10"/>
  <c r="L138" i="10"/>
  <c r="L53" i="10"/>
  <c r="M131" i="10"/>
  <c r="L121" i="10"/>
  <c r="L78" i="10"/>
  <c r="L35" i="10"/>
  <c r="M89" i="10"/>
  <c r="L153" i="10"/>
  <c r="L132" i="10"/>
  <c r="L110" i="10"/>
  <c r="L68" i="10"/>
  <c r="L46" i="10"/>
  <c r="L20" i="10"/>
  <c r="L149" i="10"/>
  <c r="L128" i="10"/>
  <c r="L106" i="10"/>
  <c r="L85" i="10"/>
  <c r="L64" i="10"/>
  <c r="L42" i="10"/>
  <c r="L15" i="10"/>
  <c r="M74" i="10"/>
  <c r="L89" i="10"/>
  <c r="J155" i="10"/>
  <c r="J134" i="10"/>
  <c r="J113" i="10"/>
  <c r="J91" i="10"/>
  <c r="J70" i="10"/>
  <c r="J49" i="10"/>
  <c r="J27" i="10"/>
  <c r="K160" i="10"/>
  <c r="K139" i="10"/>
  <c r="K117" i="10"/>
  <c r="K92" i="10"/>
  <c r="K63" i="10"/>
  <c r="K35" i="10"/>
  <c r="L158" i="10"/>
  <c r="L148" i="10"/>
  <c r="L137" i="10"/>
  <c r="L126" i="10"/>
  <c r="L116" i="10"/>
  <c r="L105" i="10"/>
  <c r="L94" i="10"/>
  <c r="L84" i="10"/>
  <c r="L73" i="10"/>
  <c r="L62" i="10"/>
  <c r="L52" i="10"/>
  <c r="L41" i="10"/>
  <c r="L27" i="10"/>
  <c r="L13" i="10"/>
  <c r="M117" i="10"/>
  <c r="M61" i="10"/>
  <c r="J150" i="10"/>
  <c r="J129" i="10"/>
  <c r="J107" i="10"/>
  <c r="J86" i="10"/>
  <c r="J65" i="10"/>
  <c r="J43" i="10"/>
  <c r="J22" i="10"/>
  <c r="K155" i="10"/>
  <c r="K133" i="10"/>
  <c r="K112" i="10"/>
  <c r="K84" i="10"/>
  <c r="K56" i="10"/>
  <c r="K28" i="10"/>
  <c r="L154" i="10"/>
  <c r="L144" i="10"/>
  <c r="L133" i="10"/>
  <c r="L122" i="10"/>
  <c r="L112" i="10"/>
  <c r="L101" i="10"/>
  <c r="L90" i="10"/>
  <c r="L80" i="10"/>
  <c r="L69" i="10"/>
  <c r="L58" i="10"/>
  <c r="L48" i="10"/>
  <c r="L36" i="10"/>
  <c r="L21" i="10"/>
  <c r="M159" i="10"/>
  <c r="M103" i="10"/>
  <c r="M46" i="10"/>
  <c r="N10" i="10"/>
  <c r="N14" i="10"/>
  <c r="N18" i="10"/>
  <c r="N22" i="10"/>
  <c r="N26" i="10"/>
  <c r="N30" i="10"/>
  <c r="N34" i="10"/>
  <c r="N38" i="10"/>
  <c r="P38" i="10"/>
  <c r="I303" i="9"/>
  <c r="N42" i="10"/>
  <c r="N46" i="10"/>
  <c r="N50" i="10"/>
  <c r="N54" i="10"/>
  <c r="N58" i="10"/>
  <c r="N62" i="10"/>
  <c r="N66" i="10"/>
  <c r="N70" i="10"/>
  <c r="N74" i="10"/>
  <c r="N78" i="10"/>
  <c r="N82" i="10"/>
  <c r="N86" i="10"/>
  <c r="N90" i="10"/>
  <c r="N94" i="10"/>
  <c r="N98" i="10"/>
  <c r="N102" i="10"/>
  <c r="N106" i="10"/>
  <c r="N110" i="10"/>
  <c r="N114" i="10"/>
  <c r="N118" i="10"/>
  <c r="N122" i="10"/>
  <c r="N126" i="10"/>
  <c r="N130" i="10"/>
  <c r="N134" i="10"/>
  <c r="N138" i="10"/>
  <c r="N142" i="10"/>
  <c r="N146" i="10"/>
  <c r="N150" i="10"/>
  <c r="N154" i="10"/>
  <c r="N158" i="10"/>
  <c r="N162" i="10"/>
  <c r="N11" i="10"/>
  <c r="N16" i="10"/>
  <c r="N21" i="10"/>
  <c r="N27" i="10"/>
  <c r="N32" i="10"/>
  <c r="N37" i="10"/>
  <c r="N43" i="10"/>
  <c r="N48" i="10"/>
  <c r="N53" i="10"/>
  <c r="N59" i="10"/>
  <c r="N64" i="10"/>
  <c r="N69" i="10"/>
  <c r="N75" i="10"/>
  <c r="N80" i="10"/>
  <c r="N85" i="10"/>
  <c r="N91" i="10"/>
  <c r="N96" i="10"/>
  <c r="N101" i="10"/>
  <c r="N107" i="10"/>
  <c r="N112" i="10"/>
  <c r="N117" i="10"/>
  <c r="N123" i="10"/>
  <c r="N128" i="10"/>
  <c r="N133" i="10"/>
  <c r="N139" i="10"/>
  <c r="N144" i="10"/>
  <c r="N149" i="10"/>
  <c r="N155" i="10"/>
  <c r="N160" i="10"/>
  <c r="N15" i="10"/>
  <c r="N20" i="10"/>
  <c r="N25" i="10"/>
  <c r="N31" i="10"/>
  <c r="N36" i="10"/>
  <c r="N41" i="10"/>
  <c r="N47" i="10"/>
  <c r="N52" i="10"/>
  <c r="N57" i="10"/>
  <c r="N63" i="10"/>
  <c r="N68" i="10"/>
  <c r="N73" i="10"/>
  <c r="N79" i="10"/>
  <c r="N84" i="10"/>
  <c r="N89" i="10"/>
  <c r="N95" i="10"/>
  <c r="N100" i="10"/>
  <c r="N105" i="10"/>
  <c r="N111" i="10"/>
  <c r="N13" i="10"/>
  <c r="N24" i="10"/>
  <c r="N35" i="10"/>
  <c r="O35" i="10"/>
  <c r="N45" i="10"/>
  <c r="N56" i="10"/>
  <c r="N67" i="10"/>
  <c r="N77" i="10"/>
  <c r="N88" i="10"/>
  <c r="N99" i="10"/>
  <c r="N109" i="10"/>
  <c r="N119" i="10"/>
  <c r="N125" i="10"/>
  <c r="N132" i="10"/>
  <c r="N140" i="10"/>
  <c r="N147" i="10"/>
  <c r="N153" i="10"/>
  <c r="N161" i="10"/>
  <c r="N17" i="10"/>
  <c r="N28" i="10"/>
  <c r="N39" i="10"/>
  <c r="N49" i="10"/>
  <c r="N60" i="10"/>
  <c r="N71" i="10"/>
  <c r="N81" i="10"/>
  <c r="N92" i="10"/>
  <c r="O92" i="10"/>
  <c r="N103" i="10"/>
  <c r="N113" i="10"/>
  <c r="N120" i="10"/>
  <c r="N127" i="10"/>
  <c r="N135" i="10"/>
  <c r="N141" i="10"/>
  <c r="N148" i="10"/>
  <c r="N156" i="10"/>
  <c r="N9" i="10"/>
  <c r="N157" i="10"/>
  <c r="N143" i="10"/>
  <c r="N129" i="10"/>
  <c r="N115" i="10"/>
  <c r="N93" i="10"/>
  <c r="N72" i="10"/>
  <c r="N51" i="10"/>
  <c r="N29" i="10"/>
  <c r="J162" i="10"/>
  <c r="J158" i="10"/>
  <c r="J154" i="10"/>
  <c r="J149" i="10"/>
  <c r="J143" i="10"/>
  <c r="J138" i="10"/>
  <c r="J133" i="10"/>
  <c r="J127" i="10"/>
  <c r="J122" i="10"/>
  <c r="J117" i="10"/>
  <c r="J111" i="10"/>
  <c r="J106" i="10"/>
  <c r="J101" i="10"/>
  <c r="J95" i="10"/>
  <c r="J90" i="10"/>
  <c r="J85" i="10"/>
  <c r="J79" i="10"/>
  <c r="J74" i="10"/>
  <c r="J69" i="10"/>
  <c r="J63" i="10"/>
  <c r="J58" i="10"/>
  <c r="J53" i="10"/>
  <c r="J47" i="10"/>
  <c r="J42" i="10"/>
  <c r="J37" i="10"/>
  <c r="J31" i="10"/>
  <c r="J26" i="10"/>
  <c r="J21" i="10"/>
  <c r="J15" i="10"/>
  <c r="J10" i="10"/>
  <c r="K159" i="10"/>
  <c r="K153" i="10"/>
  <c r="K148" i="10"/>
  <c r="K143" i="10"/>
  <c r="O143" i="10"/>
  <c r="K137" i="10"/>
  <c r="K132" i="10"/>
  <c r="K127" i="10"/>
  <c r="K121" i="10"/>
  <c r="K116" i="10"/>
  <c r="K111" i="10"/>
  <c r="K104" i="10"/>
  <c r="K97" i="10"/>
  <c r="K89" i="10"/>
  <c r="K83" i="10"/>
  <c r="K76" i="10"/>
  <c r="K68" i="10"/>
  <c r="K61" i="10"/>
  <c r="K55" i="10"/>
  <c r="K47" i="10"/>
  <c r="K40" i="10"/>
  <c r="K33" i="10"/>
  <c r="K25" i="10"/>
  <c r="K19" i="10"/>
  <c r="M154" i="10"/>
  <c r="M141" i="10"/>
  <c r="M126" i="10"/>
  <c r="M111" i="10"/>
  <c r="M98" i="10"/>
  <c r="M83" i="10"/>
  <c r="M69" i="10"/>
  <c r="M55" i="10"/>
  <c r="M41" i="10"/>
  <c r="M26" i="10"/>
  <c r="M13" i="10"/>
  <c r="N152" i="10"/>
  <c r="N137" i="10"/>
  <c r="N124" i="10"/>
  <c r="N108" i="10"/>
  <c r="N87" i="10"/>
  <c r="N65" i="10"/>
  <c r="N44" i="10"/>
  <c r="N23" i="10"/>
  <c r="K10" i="10"/>
  <c r="K14" i="10"/>
  <c r="K18" i="10"/>
  <c r="K22" i="10"/>
  <c r="K26" i="10"/>
  <c r="K30" i="10"/>
  <c r="K34" i="10"/>
  <c r="K38" i="10"/>
  <c r="K42" i="10"/>
  <c r="K46" i="10"/>
  <c r="K50" i="10"/>
  <c r="K54" i="10"/>
  <c r="K58" i="10"/>
  <c r="K62" i="10"/>
  <c r="K66" i="10"/>
  <c r="K70" i="10"/>
  <c r="K74" i="10"/>
  <c r="K78" i="10"/>
  <c r="K82" i="10"/>
  <c r="K86" i="10"/>
  <c r="K90" i="10"/>
  <c r="K94" i="10"/>
  <c r="K98" i="10"/>
  <c r="K102" i="10"/>
  <c r="K106" i="10"/>
  <c r="K110" i="10"/>
  <c r="K114" i="10"/>
  <c r="K118" i="10"/>
  <c r="K122" i="10"/>
  <c r="K126" i="10"/>
  <c r="K130" i="10"/>
  <c r="K134" i="10"/>
  <c r="K138" i="10"/>
  <c r="K142" i="10"/>
  <c r="K146" i="10"/>
  <c r="K150" i="10"/>
  <c r="K154" i="10"/>
  <c r="K158" i="10"/>
  <c r="K162" i="10"/>
  <c r="K11" i="10"/>
  <c r="K16" i="10"/>
  <c r="K21" i="10"/>
  <c r="K27" i="10"/>
  <c r="K32" i="10"/>
  <c r="K37" i="10"/>
  <c r="K43" i="10"/>
  <c r="K48" i="10"/>
  <c r="K53" i="10"/>
  <c r="K59" i="10"/>
  <c r="K64" i="10"/>
  <c r="K69" i="10"/>
  <c r="K75" i="10"/>
  <c r="K80" i="10"/>
  <c r="K85" i="10"/>
  <c r="K91" i="10"/>
  <c r="K96" i="10"/>
  <c r="K101" i="10"/>
  <c r="K107" i="10"/>
  <c r="J161" i="10"/>
  <c r="J157" i="10"/>
  <c r="J153" i="10"/>
  <c r="J147" i="10"/>
  <c r="J142" i="10"/>
  <c r="J137" i="10"/>
  <c r="J131" i="10"/>
  <c r="J126" i="10"/>
  <c r="J121" i="10"/>
  <c r="J115" i="10"/>
  <c r="J110" i="10"/>
  <c r="P110" i="10"/>
  <c r="J105" i="10"/>
  <c r="J99" i="10"/>
  <c r="J94" i="10"/>
  <c r="J89" i="10"/>
  <c r="P89" i="10"/>
  <c r="R89" i="10"/>
  <c r="J83" i="10"/>
  <c r="J78" i="10"/>
  <c r="J73" i="10"/>
  <c r="J67" i="10"/>
  <c r="J62" i="10"/>
  <c r="J57" i="10"/>
  <c r="J51" i="10"/>
  <c r="J46" i="10"/>
  <c r="J41" i="10"/>
  <c r="P41" i="10"/>
  <c r="R41" i="10"/>
  <c r="J35" i="10"/>
  <c r="J30" i="10"/>
  <c r="J25" i="10"/>
  <c r="J19" i="10"/>
  <c r="K9" i="10"/>
  <c r="K157" i="10"/>
  <c r="K152" i="10"/>
  <c r="K147" i="10"/>
  <c r="K141" i="10"/>
  <c r="K136" i="10"/>
  <c r="K131" i="10"/>
  <c r="K125" i="10"/>
  <c r="O125" i="10"/>
  <c r="K120" i="10"/>
  <c r="K115" i="10"/>
  <c r="K109" i="10"/>
  <c r="K103" i="10"/>
  <c r="K95" i="10"/>
  <c r="K88" i="10"/>
  <c r="K81" i="10"/>
  <c r="K73" i="10"/>
  <c r="K67" i="10"/>
  <c r="K60" i="10"/>
  <c r="O60" i="10"/>
  <c r="K52" i="10"/>
  <c r="K45" i="10"/>
  <c r="K39" i="10"/>
  <c r="K31" i="10"/>
  <c r="K24" i="10"/>
  <c r="K17" i="10"/>
  <c r="M153" i="10"/>
  <c r="M138" i="10"/>
  <c r="M125" i="10"/>
  <c r="M110" i="10"/>
  <c r="M95" i="10"/>
  <c r="M82" i="10"/>
  <c r="M67" i="10"/>
  <c r="M53" i="10"/>
  <c r="M39" i="10"/>
  <c r="M25" i="10"/>
  <c r="N151" i="10"/>
  <c r="N136" i="10"/>
  <c r="N121" i="10"/>
  <c r="N104" i="10"/>
  <c r="N83" i="10"/>
  <c r="N61" i="10"/>
  <c r="N40" i="10"/>
  <c r="N19" i="10"/>
  <c r="J12" i="10"/>
  <c r="J16" i="10"/>
  <c r="J20" i="10"/>
  <c r="J24" i="10"/>
  <c r="P24" i="10"/>
  <c r="R24" i="10"/>
  <c r="I318" i="9"/>
  <c r="J318" i="9"/>
  <c r="J28" i="10"/>
  <c r="J32" i="10"/>
  <c r="J36" i="10"/>
  <c r="J40" i="10"/>
  <c r="J44" i="10"/>
  <c r="J48" i="10"/>
  <c r="J52" i="10"/>
  <c r="J56" i="10"/>
  <c r="J60" i="10"/>
  <c r="J64" i="10"/>
  <c r="J68" i="10"/>
  <c r="J72" i="10"/>
  <c r="J76" i="10"/>
  <c r="J80" i="10"/>
  <c r="J84" i="10"/>
  <c r="J88" i="10"/>
  <c r="J92" i="10"/>
  <c r="J96" i="10"/>
  <c r="J100" i="10"/>
  <c r="J104" i="10"/>
  <c r="J108" i="10"/>
  <c r="J112" i="10"/>
  <c r="J116" i="10"/>
  <c r="J120" i="10"/>
  <c r="J124" i="10"/>
  <c r="J128" i="10"/>
  <c r="J132" i="10"/>
  <c r="J136" i="10"/>
  <c r="J140" i="10"/>
  <c r="J144" i="10"/>
  <c r="J148" i="10"/>
  <c r="J152" i="10"/>
  <c r="J160" i="10"/>
  <c r="J156" i="10"/>
  <c r="J151" i="10"/>
  <c r="J146" i="10"/>
  <c r="J141" i="10"/>
  <c r="J135" i="10"/>
  <c r="J130" i="10"/>
  <c r="J125" i="10"/>
  <c r="J119" i="10"/>
  <c r="J114" i="10"/>
  <c r="J109" i="10"/>
  <c r="J103" i="10"/>
  <c r="J98" i="10"/>
  <c r="J93" i="10"/>
  <c r="J87" i="10"/>
  <c r="J82" i="10"/>
  <c r="J77" i="10"/>
  <c r="J71" i="10"/>
  <c r="J66" i="10"/>
  <c r="P66" i="10"/>
  <c r="I324" i="9"/>
  <c r="J61" i="10"/>
  <c r="J55" i="10"/>
  <c r="J50" i="10"/>
  <c r="J45" i="10"/>
  <c r="J39" i="10"/>
  <c r="J34" i="10"/>
  <c r="J29" i="10"/>
  <c r="J23" i="10"/>
  <c r="J18" i="10"/>
  <c r="J13" i="10"/>
  <c r="K161" i="10"/>
  <c r="K156" i="10"/>
  <c r="K151" i="10"/>
  <c r="K145" i="10"/>
  <c r="K140" i="10"/>
  <c r="K135" i="10"/>
  <c r="K129" i="10"/>
  <c r="K124" i="10"/>
  <c r="K119" i="10"/>
  <c r="K113" i="10"/>
  <c r="K108" i="10"/>
  <c r="K100" i="10"/>
  <c r="K93" i="10"/>
  <c r="K87" i="10"/>
  <c r="K79" i="10"/>
  <c r="K72" i="10"/>
  <c r="K65" i="10"/>
  <c r="O65" i="10"/>
  <c r="K57" i="10"/>
  <c r="K51" i="10"/>
  <c r="K44" i="10"/>
  <c r="K36" i="10"/>
  <c r="K29" i="10"/>
  <c r="K23" i="10"/>
  <c r="O23" i="10"/>
  <c r="K15" i="10"/>
  <c r="M12" i="10"/>
  <c r="M16" i="10"/>
  <c r="M20" i="10"/>
  <c r="M24" i="10"/>
  <c r="M28" i="10"/>
  <c r="M32" i="10"/>
  <c r="M36" i="10"/>
  <c r="M40" i="10"/>
  <c r="M44" i="10"/>
  <c r="M48" i="10"/>
  <c r="M52" i="10"/>
  <c r="M56" i="10"/>
  <c r="M60" i="10"/>
  <c r="M64" i="10"/>
  <c r="M68" i="10"/>
  <c r="M72" i="10"/>
  <c r="M76" i="10"/>
  <c r="M80" i="10"/>
  <c r="M84" i="10"/>
  <c r="M88" i="10"/>
  <c r="M92" i="10"/>
  <c r="M96" i="10"/>
  <c r="M100" i="10"/>
  <c r="M104" i="10"/>
  <c r="M108" i="10"/>
  <c r="M112" i="10"/>
  <c r="M116" i="10"/>
  <c r="M120" i="10"/>
  <c r="M124" i="10"/>
  <c r="M128" i="10"/>
  <c r="O128" i="10"/>
  <c r="M132" i="10"/>
  <c r="M136" i="10"/>
  <c r="M140" i="10"/>
  <c r="M144" i="10"/>
  <c r="M148" i="10"/>
  <c r="M152" i="10"/>
  <c r="M156" i="10"/>
  <c r="M160" i="10"/>
  <c r="M11" i="10"/>
  <c r="P11" i="10"/>
  <c r="R11" i="10"/>
  <c r="M17" i="10"/>
  <c r="M22" i="10"/>
  <c r="M27" i="10"/>
  <c r="P27" i="10"/>
  <c r="I12" i="9"/>
  <c r="M33" i="10"/>
  <c r="M38" i="10"/>
  <c r="M43" i="10"/>
  <c r="M49" i="10"/>
  <c r="M54" i="10"/>
  <c r="M59" i="10"/>
  <c r="M65" i="10"/>
  <c r="M70" i="10"/>
  <c r="M75" i="10"/>
  <c r="M81" i="10"/>
  <c r="M86" i="10"/>
  <c r="M91" i="10"/>
  <c r="M97" i="10"/>
  <c r="M102" i="10"/>
  <c r="M107" i="10"/>
  <c r="M113" i="10"/>
  <c r="M118" i="10"/>
  <c r="M123" i="10"/>
  <c r="M129" i="10"/>
  <c r="M134" i="10"/>
  <c r="M139" i="10"/>
  <c r="M145" i="10"/>
  <c r="M150" i="10"/>
  <c r="M155" i="10"/>
  <c r="M161" i="10"/>
  <c r="M14" i="10"/>
  <c r="M21" i="10"/>
  <c r="M29" i="10"/>
  <c r="M35" i="10"/>
  <c r="M42" i="10"/>
  <c r="M50" i="10"/>
  <c r="M57" i="10"/>
  <c r="M63" i="10"/>
  <c r="M71" i="10"/>
  <c r="M78" i="10"/>
  <c r="M85" i="10"/>
  <c r="M93" i="10"/>
  <c r="M99" i="10"/>
  <c r="M106" i="10"/>
  <c r="M114" i="10"/>
  <c r="M121" i="10"/>
  <c r="M127" i="10"/>
  <c r="M135" i="10"/>
  <c r="M142" i="10"/>
  <c r="O142" i="10"/>
  <c r="M149" i="10"/>
  <c r="M157" i="10"/>
  <c r="M9" i="10"/>
  <c r="M15" i="10"/>
  <c r="M23" i="10"/>
  <c r="M30" i="10"/>
  <c r="M37" i="10"/>
  <c r="M45" i="10"/>
  <c r="M51" i="10"/>
  <c r="M58" i="10"/>
  <c r="M66" i="10"/>
  <c r="M73" i="10"/>
  <c r="M79" i="10"/>
  <c r="M87" i="10"/>
  <c r="M94" i="10"/>
  <c r="M101" i="10"/>
  <c r="M109" i="10"/>
  <c r="M115" i="10"/>
  <c r="M122" i="10"/>
  <c r="M130" i="10"/>
  <c r="M137" i="10"/>
  <c r="M143" i="10"/>
  <c r="M151" i="10"/>
  <c r="M158" i="10"/>
  <c r="M162" i="10"/>
  <c r="M147" i="10"/>
  <c r="M133" i="10"/>
  <c r="M119" i="10"/>
  <c r="M105" i="10"/>
  <c r="M90" i="10"/>
  <c r="M77" i="10"/>
  <c r="M62" i="10"/>
  <c r="M47" i="10"/>
  <c r="M34" i="10"/>
  <c r="M19" i="10"/>
  <c r="N159" i="10"/>
  <c r="P159" i="10"/>
  <c r="I179" i="9"/>
  <c r="N145" i="10"/>
  <c r="N131" i="10"/>
  <c r="N116" i="10"/>
  <c r="N97" i="10"/>
  <c r="N76" i="10"/>
  <c r="N55" i="10"/>
  <c r="N33" i="10"/>
  <c r="N12" i="10"/>
  <c r="L162" i="10"/>
  <c r="L157" i="10"/>
  <c r="L152" i="10"/>
  <c r="L146" i="10"/>
  <c r="L141" i="10"/>
  <c r="L136" i="10"/>
  <c r="L130" i="10"/>
  <c r="L125" i="10"/>
  <c r="L120" i="10"/>
  <c r="L114" i="10"/>
  <c r="L109" i="10"/>
  <c r="L104" i="10"/>
  <c r="L98" i="10"/>
  <c r="L93" i="10"/>
  <c r="L88" i="10"/>
  <c r="L82" i="10"/>
  <c r="L77" i="10"/>
  <c r="L72" i="10"/>
  <c r="L66" i="10"/>
  <c r="L61" i="10"/>
  <c r="L56" i="10"/>
  <c r="L50" i="10"/>
  <c r="L45" i="10"/>
  <c r="L40" i="10"/>
  <c r="L32" i="10"/>
  <c r="L25" i="10"/>
  <c r="L19" i="10"/>
  <c r="L10" i="10"/>
  <c r="L14" i="10"/>
  <c r="L18" i="10"/>
  <c r="L22" i="10"/>
  <c r="L26" i="10"/>
  <c r="L30" i="10"/>
  <c r="L34" i="10"/>
  <c r="L38" i="10"/>
  <c r="L12" i="10"/>
  <c r="L17" i="10"/>
  <c r="L23" i="10"/>
  <c r="L28" i="10"/>
  <c r="L33" i="10"/>
  <c r="L39" i="10"/>
  <c r="L43" i="10"/>
  <c r="L47" i="10"/>
  <c r="L51" i="10"/>
  <c r="L55" i="10"/>
  <c r="L59" i="10"/>
  <c r="L63" i="10"/>
  <c r="L67" i="10"/>
  <c r="L71" i="10"/>
  <c r="L75" i="10"/>
  <c r="L79" i="10"/>
  <c r="L83" i="10"/>
  <c r="L87" i="10"/>
  <c r="L91" i="10"/>
  <c r="L95" i="10"/>
  <c r="L99" i="10"/>
  <c r="L103" i="10"/>
  <c r="L107" i="10"/>
  <c r="L111" i="10"/>
  <c r="L115" i="10"/>
  <c r="L119" i="10"/>
  <c r="L123" i="10"/>
  <c r="L127" i="10"/>
  <c r="L131" i="10"/>
  <c r="P131" i="10"/>
  <c r="L135" i="10"/>
  <c r="L139" i="10"/>
  <c r="L143" i="10"/>
  <c r="L147" i="10"/>
  <c r="L151" i="10"/>
  <c r="L155" i="10"/>
  <c r="L159" i="10"/>
  <c r="L9" i="10"/>
  <c r="L161" i="10"/>
  <c r="L156" i="10"/>
  <c r="L150" i="10"/>
  <c r="L145" i="10"/>
  <c r="L140" i="10"/>
  <c r="L134" i="10"/>
  <c r="L129" i="10"/>
  <c r="P129" i="10"/>
  <c r="R129" i="10"/>
  <c r="L124" i="10"/>
  <c r="L118" i="10"/>
  <c r="P118" i="10"/>
  <c r="I224" i="9"/>
  <c r="L113" i="10"/>
  <c r="L108" i="10"/>
  <c r="L102" i="10"/>
  <c r="L97" i="10"/>
  <c r="P97" i="10"/>
  <c r="R97" i="10"/>
  <c r="L92" i="10"/>
  <c r="L86" i="10"/>
  <c r="P86" i="10"/>
  <c r="I215" i="9"/>
  <c r="L81" i="10"/>
  <c r="L76" i="10"/>
  <c r="L70" i="10"/>
  <c r="L65" i="10"/>
  <c r="L60" i="10"/>
  <c r="L54" i="10"/>
  <c r="P54" i="10"/>
  <c r="R54" i="10"/>
  <c r="L49" i="10"/>
  <c r="L44" i="10"/>
  <c r="L37" i="10"/>
  <c r="L31" i="10"/>
  <c r="L24" i="10"/>
  <c r="L16" i="10"/>
  <c r="R110" i="10"/>
  <c r="I238" i="9"/>
  <c r="J238" i="9"/>
  <c r="O138" i="10"/>
  <c r="O144" i="10"/>
  <c r="P123" i="10"/>
  <c r="R123" i="10"/>
  <c r="I194" i="9"/>
  <c r="J194" i="9"/>
  <c r="O28" i="10"/>
  <c r="O133" i="10"/>
  <c r="I35" i="9"/>
  <c r="J35" i="9"/>
  <c r="P65" i="10"/>
  <c r="I45" i="9"/>
  <c r="O41" i="10"/>
  <c r="P59" i="10"/>
  <c r="I335" i="9"/>
  <c r="O20" i="10"/>
  <c r="I127" i="9"/>
  <c r="J127" i="9"/>
  <c r="O154" i="10"/>
  <c r="P22" i="10"/>
  <c r="I271" i="9"/>
  <c r="P20" i="10"/>
  <c r="I128" i="9"/>
  <c r="O89" i="10"/>
  <c r="O146" i="10"/>
  <c r="I47" i="9"/>
  <c r="J47" i="9"/>
  <c r="O93" i="10"/>
  <c r="P64" i="10"/>
  <c r="P62" i="10"/>
  <c r="I262" i="9"/>
  <c r="J262" i="9"/>
  <c r="P126" i="10"/>
  <c r="R126" i="10"/>
  <c r="I333" i="9"/>
  <c r="J333" i="9"/>
  <c r="O64" i="10"/>
  <c r="I29" i="9"/>
  <c r="J29" i="9"/>
  <c r="O21" i="10"/>
  <c r="O158" i="10"/>
  <c r="I185" i="9"/>
  <c r="J185" i="9"/>
  <c r="O126" i="10"/>
  <c r="I330" i="9"/>
  <c r="J330" i="9"/>
  <c r="O110" i="10"/>
  <c r="I236" i="9"/>
  <c r="J236" i="9"/>
  <c r="O94" i="10"/>
  <c r="O62" i="10"/>
  <c r="I261" i="9"/>
  <c r="J261" i="9"/>
  <c r="O149" i="10"/>
  <c r="P94" i="10"/>
  <c r="R94" i="10"/>
  <c r="I288" i="9"/>
  <c r="J288" i="9"/>
  <c r="P21" i="10"/>
  <c r="I58" i="9"/>
  <c r="P63" i="10"/>
  <c r="I265" i="9"/>
  <c r="J265" i="9"/>
  <c r="O112" i="10"/>
  <c r="P26" i="10"/>
  <c r="I338" i="9"/>
  <c r="J338" i="9"/>
  <c r="O151" i="10"/>
  <c r="O36" i="10"/>
  <c r="I280" i="9"/>
  <c r="J280" i="9"/>
  <c r="P144" i="10"/>
  <c r="I150" i="9"/>
  <c r="J150" i="9"/>
  <c r="O46" i="10"/>
  <c r="I78" i="9"/>
  <c r="J78" i="9"/>
  <c r="P90" i="10"/>
  <c r="I278" i="9"/>
  <c r="O139" i="10"/>
  <c r="I220" i="9"/>
  <c r="J220" i="9"/>
  <c r="P75" i="10"/>
  <c r="R75" i="10"/>
  <c r="P60" i="10"/>
  <c r="I243" i="9"/>
  <c r="J243" i="9"/>
  <c r="O24" i="10"/>
  <c r="O109" i="10"/>
  <c r="I168" i="9"/>
  <c r="J168" i="9"/>
  <c r="P46" i="10"/>
  <c r="I79" i="9"/>
  <c r="J79" i="9"/>
  <c r="P67" i="10"/>
  <c r="R67" i="10"/>
  <c r="I348" i="9"/>
  <c r="J348" i="9"/>
  <c r="O37" i="10"/>
  <c r="O122" i="10"/>
  <c r="I8" i="9"/>
  <c r="J8" i="9"/>
  <c r="O90" i="10"/>
  <c r="I277" i="9"/>
  <c r="J277" i="9"/>
  <c r="O74" i="10"/>
  <c r="I54" i="9"/>
  <c r="J54" i="9"/>
  <c r="O26" i="10"/>
  <c r="P37" i="10"/>
  <c r="I202" i="9"/>
  <c r="J202" i="9"/>
  <c r="I195" i="9"/>
  <c r="J195" i="9"/>
  <c r="I32" i="9"/>
  <c r="J32" i="9"/>
  <c r="I139" i="9"/>
  <c r="J139" i="9"/>
  <c r="I44" i="9"/>
  <c r="J44" i="9"/>
  <c r="I233" i="9"/>
  <c r="J233" i="9"/>
  <c r="I30" i="9"/>
  <c r="J30" i="9"/>
  <c r="I245" i="9"/>
  <c r="J245" i="9"/>
  <c r="I57" i="9"/>
  <c r="J57" i="9"/>
  <c r="I286" i="9"/>
  <c r="J286" i="9"/>
  <c r="I327" i="9"/>
  <c r="J327" i="9"/>
  <c r="P158" i="10"/>
  <c r="I186" i="9"/>
  <c r="P155" i="10"/>
  <c r="R155" i="10"/>
  <c r="I232" i="9"/>
  <c r="J232" i="9"/>
  <c r="I315" i="9"/>
  <c r="J315" i="9"/>
  <c r="I346" i="9"/>
  <c r="J346" i="9"/>
  <c r="I237" i="9"/>
  <c r="J237" i="9"/>
  <c r="I201" i="9"/>
  <c r="J201" i="9"/>
  <c r="I337" i="9"/>
  <c r="J337" i="9"/>
  <c r="P122" i="10"/>
  <c r="I207" i="9"/>
  <c r="J207" i="9"/>
  <c r="I217" i="9"/>
  <c r="J217" i="9"/>
  <c r="I118" i="9"/>
  <c r="J118" i="9"/>
  <c r="I121" i="9"/>
  <c r="J121" i="9"/>
  <c r="I316" i="9"/>
  <c r="J316" i="9"/>
  <c r="I242" i="9"/>
  <c r="J242" i="9"/>
  <c r="I149" i="9"/>
  <c r="J149" i="9"/>
  <c r="I312" i="9"/>
  <c r="J312" i="9"/>
  <c r="I72" i="9"/>
  <c r="J72" i="9"/>
  <c r="I61" i="9"/>
  <c r="J61" i="9"/>
  <c r="J271" i="9"/>
  <c r="R144" i="10"/>
  <c r="I151" i="9"/>
  <c r="J151" i="9"/>
  <c r="R59" i="10"/>
  <c r="I336" i="9"/>
  <c r="J336" i="9"/>
  <c r="J335" i="9"/>
  <c r="R60" i="10"/>
  <c r="I244" i="9"/>
  <c r="J244" i="9"/>
  <c r="R86" i="10"/>
  <c r="I216" i="9"/>
  <c r="J216" i="9"/>
  <c r="J215" i="9"/>
  <c r="R118" i="10"/>
  <c r="I225" i="9"/>
  <c r="J225" i="9"/>
  <c r="J224" i="9"/>
  <c r="R21" i="10"/>
  <c r="I60" i="9"/>
  <c r="J60" i="9"/>
  <c r="J58" i="9"/>
  <c r="R63" i="10"/>
  <c r="I266" i="9"/>
  <c r="J266" i="9"/>
  <c r="O160" i="10"/>
  <c r="R64" i="10"/>
  <c r="I31" i="9"/>
  <c r="J31" i="9"/>
  <c r="P81" i="10"/>
  <c r="I147" i="9"/>
  <c r="P102" i="10"/>
  <c r="I42" i="9"/>
  <c r="P145" i="10"/>
  <c r="R145" i="10"/>
  <c r="P9" i="10"/>
  <c r="O9" i="10"/>
  <c r="O99" i="10"/>
  <c r="O12" i="10"/>
  <c r="R159" i="10"/>
  <c r="I181" i="9"/>
  <c r="J181" i="9"/>
  <c r="J179" i="9"/>
  <c r="O155" i="10"/>
  <c r="R27" i="10"/>
  <c r="I13" i="9"/>
  <c r="J13" i="9"/>
  <c r="J12" i="9"/>
  <c r="P23" i="10"/>
  <c r="I122" i="9"/>
  <c r="R66" i="10"/>
  <c r="I326" i="9"/>
  <c r="J326" i="9"/>
  <c r="J324" i="9"/>
  <c r="P109" i="10"/>
  <c r="I169" i="9"/>
  <c r="P36" i="10"/>
  <c r="I281" i="9"/>
  <c r="R20" i="10"/>
  <c r="I129" i="9"/>
  <c r="J129" i="9"/>
  <c r="J128" i="9"/>
  <c r="O67" i="10"/>
  <c r="O130" i="10"/>
  <c r="R26" i="10"/>
  <c r="I340" i="9"/>
  <c r="J340" i="9"/>
  <c r="R90" i="10"/>
  <c r="I279" i="9"/>
  <c r="J279" i="9"/>
  <c r="J278" i="9"/>
  <c r="R38" i="10"/>
  <c r="I305" i="9"/>
  <c r="J305" i="9"/>
  <c r="J303" i="9"/>
  <c r="R65" i="10"/>
  <c r="I46" i="9"/>
  <c r="J46" i="9"/>
  <c r="J45" i="9"/>
  <c r="P74" i="10"/>
  <c r="I55" i="9"/>
  <c r="R158" i="10"/>
  <c r="I188" i="9"/>
  <c r="J188" i="9"/>
  <c r="J186" i="9"/>
  <c r="O161" i="10"/>
  <c r="P10" i="10"/>
  <c r="I153" i="9"/>
  <c r="P117" i="10"/>
  <c r="R117" i="10"/>
  <c r="P96" i="10"/>
  <c r="I69" i="9"/>
  <c r="P19" i="10"/>
  <c r="R19" i="10"/>
  <c r="P91" i="10"/>
  <c r="I51" i="9"/>
  <c r="P70" i="10"/>
  <c r="R70" i="10"/>
  <c r="P113" i="10"/>
  <c r="I113" i="9"/>
  <c r="P134" i="10"/>
  <c r="I104" i="9"/>
  <c r="P107" i="10"/>
  <c r="I199" i="9"/>
  <c r="P43" i="10"/>
  <c r="I21" i="9"/>
  <c r="O44" i="10"/>
  <c r="O124" i="10"/>
  <c r="P13" i="10"/>
  <c r="I240" i="9"/>
  <c r="P160" i="10"/>
  <c r="I293" i="9"/>
  <c r="P124" i="10"/>
  <c r="I143" i="9"/>
  <c r="P108" i="10"/>
  <c r="R108" i="10"/>
  <c r="P92" i="10"/>
  <c r="I62" i="9"/>
  <c r="P44" i="10"/>
  <c r="I24" i="9"/>
  <c r="P28" i="10"/>
  <c r="I33" i="9"/>
  <c r="P25" i="10"/>
  <c r="I342" i="9"/>
  <c r="O106" i="10"/>
  <c r="O127" i="10"/>
  <c r="O148" i="10"/>
  <c r="P143" i="10"/>
  <c r="I328" i="9"/>
  <c r="P162" i="10"/>
  <c r="I227" i="9"/>
  <c r="O63" i="10"/>
  <c r="O117" i="10"/>
  <c r="P53" i="10"/>
  <c r="R53" i="10"/>
  <c r="P95" i="10"/>
  <c r="I320" i="9"/>
  <c r="P49" i="10"/>
  <c r="I101" i="9"/>
  <c r="O71" i="10"/>
  <c r="P17" i="10"/>
  <c r="R17" i="10"/>
  <c r="P14" i="10"/>
  <c r="I249" i="9"/>
  <c r="O56" i="10"/>
  <c r="O77" i="10"/>
  <c r="O105" i="10"/>
  <c r="O84" i="10"/>
  <c r="O79" i="10"/>
  <c r="O108" i="10"/>
  <c r="O129" i="10"/>
  <c r="P61" i="10"/>
  <c r="I97" i="9"/>
  <c r="P125" i="10"/>
  <c r="I246" i="9"/>
  <c r="O96" i="10"/>
  <c r="O53" i="10"/>
  <c r="O38" i="10"/>
  <c r="O22" i="10"/>
  <c r="O13" i="10"/>
  <c r="O25" i="10"/>
  <c r="P127" i="10"/>
  <c r="I162" i="9"/>
  <c r="O29" i="10"/>
  <c r="P87" i="10"/>
  <c r="I297" i="9"/>
  <c r="O134" i="10"/>
  <c r="P139" i="10"/>
  <c r="I221" i="9"/>
  <c r="P150" i="10"/>
  <c r="I137" i="9"/>
  <c r="O119" i="10"/>
  <c r="O140" i="10"/>
  <c r="P29" i="10"/>
  <c r="I116" i="9"/>
  <c r="P50" i="10"/>
  <c r="R50" i="10"/>
  <c r="P71" i="10"/>
  <c r="R71" i="10"/>
  <c r="P93" i="10"/>
  <c r="I234" i="9"/>
  <c r="P114" i="10"/>
  <c r="I134" i="9"/>
  <c r="P135" i="10"/>
  <c r="I159" i="9"/>
  <c r="P156" i="10"/>
  <c r="I275" i="9"/>
  <c r="P128" i="10"/>
  <c r="R128" i="10"/>
  <c r="P112" i="10"/>
  <c r="I73" i="9"/>
  <c r="P80" i="10"/>
  <c r="I131" i="9"/>
  <c r="P48" i="10"/>
  <c r="I85" i="9"/>
  <c r="P32" i="10"/>
  <c r="R32" i="10"/>
  <c r="P16" i="10"/>
  <c r="I252" i="9"/>
  <c r="O39" i="10"/>
  <c r="O95" i="10"/>
  <c r="O120" i="10"/>
  <c r="O141" i="10"/>
  <c r="P35" i="10"/>
  <c r="I208" i="9"/>
  <c r="P57" i="10"/>
  <c r="R57" i="10"/>
  <c r="P78" i="10"/>
  <c r="I91" i="9"/>
  <c r="P99" i="10"/>
  <c r="I15" i="9"/>
  <c r="P121" i="10"/>
  <c r="R121" i="10"/>
  <c r="P142" i="10"/>
  <c r="I313" i="9"/>
  <c r="P161" i="10"/>
  <c r="I255" i="9"/>
  <c r="O91" i="10"/>
  <c r="O69" i="10"/>
  <c r="O48" i="10"/>
  <c r="O27" i="10"/>
  <c r="O162" i="10"/>
  <c r="O114" i="10"/>
  <c r="O98" i="10"/>
  <c r="O82" i="10"/>
  <c r="O66" i="10"/>
  <c r="O50" i="10"/>
  <c r="O34" i="10"/>
  <c r="O18" i="10"/>
  <c r="O33" i="10"/>
  <c r="O61" i="10"/>
  <c r="O116" i="10"/>
  <c r="O137" i="10"/>
  <c r="O159" i="10"/>
  <c r="P47" i="10"/>
  <c r="I82" i="9"/>
  <c r="P69" i="10"/>
  <c r="R69" i="10"/>
  <c r="P111" i="10"/>
  <c r="R111" i="10"/>
  <c r="P133" i="10"/>
  <c r="I36" i="9"/>
  <c r="P154" i="10"/>
  <c r="I196" i="9"/>
  <c r="O123" i="10"/>
  <c r="O15" i="10"/>
  <c r="O72" i="10"/>
  <c r="O100" i="10"/>
  <c r="O145" i="10"/>
  <c r="P34" i="10"/>
  <c r="I268" i="9"/>
  <c r="P55" i="10"/>
  <c r="R55" i="10"/>
  <c r="P77" i="10"/>
  <c r="I88" i="9"/>
  <c r="P98" i="10"/>
  <c r="R98" i="10"/>
  <c r="P119" i="10"/>
  <c r="I259" i="9"/>
  <c r="P141" i="10"/>
  <c r="R141" i="10"/>
  <c r="P140" i="10"/>
  <c r="I300" i="9"/>
  <c r="P76" i="10"/>
  <c r="R76" i="10"/>
  <c r="P12" i="10"/>
  <c r="R12" i="10"/>
  <c r="O17" i="10"/>
  <c r="O45" i="10"/>
  <c r="O73" i="10"/>
  <c r="O103" i="10"/>
  <c r="O147" i="10"/>
  <c r="P83" i="10"/>
  <c r="I173" i="9"/>
  <c r="P105" i="10"/>
  <c r="R105" i="10"/>
  <c r="P147" i="10"/>
  <c r="I76" i="9"/>
  <c r="O107" i="10"/>
  <c r="O85" i="10"/>
  <c r="O43" i="10"/>
  <c r="O78" i="10"/>
  <c r="O30" i="10"/>
  <c r="O14" i="10"/>
  <c r="O40" i="10"/>
  <c r="O68" i="10"/>
  <c r="O97" i="10"/>
  <c r="O121" i="10"/>
  <c r="P31" i="10"/>
  <c r="I205" i="9"/>
  <c r="P138" i="10"/>
  <c r="I218" i="9"/>
  <c r="O51" i="10"/>
  <c r="P18" i="10"/>
  <c r="I310" i="9"/>
  <c r="P39" i="10"/>
  <c r="R39" i="10"/>
  <c r="P82" i="10"/>
  <c r="R82" i="10"/>
  <c r="P103" i="10"/>
  <c r="R103" i="10"/>
  <c r="P146" i="10"/>
  <c r="I48" i="9"/>
  <c r="P152" i="10"/>
  <c r="I156" i="9"/>
  <c r="P136" i="10"/>
  <c r="I166" i="9"/>
  <c r="P120" i="10"/>
  <c r="I290" i="9"/>
  <c r="P104" i="10"/>
  <c r="R104" i="10"/>
  <c r="P88" i="10"/>
  <c r="R88" i="10"/>
  <c r="P72" i="10"/>
  <c r="R72" i="10"/>
  <c r="P56" i="10"/>
  <c r="I284" i="9"/>
  <c r="P40" i="10"/>
  <c r="I107" i="9"/>
  <c r="O52" i="10"/>
  <c r="O81" i="10"/>
  <c r="O131" i="10"/>
  <c r="O152" i="10"/>
  <c r="P153" i="10"/>
  <c r="R153" i="10"/>
  <c r="O101" i="10"/>
  <c r="O80" i="10"/>
  <c r="O59" i="10"/>
  <c r="O16" i="10"/>
  <c r="O58" i="10"/>
  <c r="O42" i="10"/>
  <c r="O10" i="10"/>
  <c r="O19" i="10"/>
  <c r="O47" i="10"/>
  <c r="O76" i="10"/>
  <c r="O104" i="10"/>
  <c r="P15" i="10"/>
  <c r="R15" i="10"/>
  <c r="P58" i="10"/>
  <c r="R58" i="10"/>
  <c r="P79" i="10"/>
  <c r="I125" i="9"/>
  <c r="P101" i="10"/>
  <c r="I27" i="9"/>
  <c r="O49" i="10"/>
  <c r="P33" i="10"/>
  <c r="R33" i="10"/>
  <c r="O57" i="10"/>
  <c r="O87" i="10"/>
  <c r="O113" i="10"/>
  <c r="O135" i="10"/>
  <c r="O156" i="10"/>
  <c r="P45" i="10"/>
  <c r="I66" i="9"/>
  <c r="P130" i="10"/>
  <c r="R130" i="10"/>
  <c r="P151" i="10"/>
  <c r="I140" i="9"/>
  <c r="P148" i="10"/>
  <c r="I94" i="9"/>
  <c r="P132" i="10"/>
  <c r="R132" i="10"/>
  <c r="P116" i="10"/>
  <c r="R116" i="10"/>
  <c r="P100" i="10"/>
  <c r="I18" i="9"/>
  <c r="P84" i="10"/>
  <c r="I183" i="9"/>
  <c r="P68" i="10"/>
  <c r="R68" i="10"/>
  <c r="P52" i="10"/>
  <c r="R52" i="10"/>
  <c r="O31" i="10"/>
  <c r="O88" i="10"/>
  <c r="O115" i="10"/>
  <c r="O136" i="10"/>
  <c r="O157" i="10"/>
  <c r="P30" i="10"/>
  <c r="R30" i="10"/>
  <c r="P51" i="10"/>
  <c r="I190" i="9"/>
  <c r="P73" i="10"/>
  <c r="I39" i="9"/>
  <c r="P115" i="10"/>
  <c r="R115" i="10"/>
  <c r="P137" i="10"/>
  <c r="I176" i="9"/>
  <c r="P157" i="10"/>
  <c r="I307" i="9"/>
  <c r="O75" i="10"/>
  <c r="O32" i="10"/>
  <c r="O11" i="10"/>
  <c r="O150" i="10"/>
  <c r="O118" i="10"/>
  <c r="O102" i="10"/>
  <c r="O86" i="10"/>
  <c r="O70" i="10"/>
  <c r="O54" i="10"/>
  <c r="O55" i="10"/>
  <c r="O83" i="10"/>
  <c r="O111" i="10"/>
  <c r="O132" i="10"/>
  <c r="O153" i="10"/>
  <c r="P42" i="10"/>
  <c r="R42" i="10"/>
  <c r="P85" i="10"/>
  <c r="I211" i="9"/>
  <c r="P106" i="10"/>
  <c r="I110" i="9"/>
  <c r="P149" i="10"/>
  <c r="I119" i="9"/>
  <c r="R131" i="10"/>
  <c r="R9" i="10"/>
  <c r="I287" i="9"/>
  <c r="J287" i="9"/>
  <c r="R22" i="10"/>
  <c r="I273" i="9"/>
  <c r="J273" i="9"/>
  <c r="I193" i="9"/>
  <c r="J193" i="9"/>
  <c r="R62" i="10"/>
  <c r="I263" i="9"/>
  <c r="J263" i="9"/>
  <c r="R46" i="10"/>
  <c r="I80" i="9"/>
  <c r="J80" i="9"/>
  <c r="I331" i="9"/>
  <c r="J331" i="9"/>
  <c r="R37" i="10"/>
  <c r="I203" i="9"/>
  <c r="J203" i="9"/>
  <c r="I136" i="9"/>
  <c r="J136" i="9"/>
  <c r="I152" i="9"/>
  <c r="J152" i="9"/>
  <c r="I334" i="9"/>
  <c r="J334" i="9"/>
  <c r="I155" i="9"/>
  <c r="J155" i="9"/>
  <c r="I248" i="9"/>
  <c r="J248" i="9"/>
  <c r="I210" i="9"/>
  <c r="J210" i="9"/>
  <c r="I17" i="9"/>
  <c r="J17" i="9"/>
  <c r="I124" i="9"/>
  <c r="J124" i="9"/>
  <c r="I283" i="9"/>
  <c r="J283" i="9"/>
  <c r="I264" i="9"/>
  <c r="J264" i="9"/>
  <c r="I161" i="9"/>
  <c r="J161" i="9"/>
  <c r="I96" i="9"/>
  <c r="J96" i="9"/>
  <c r="I133" i="9"/>
  <c r="J133" i="9"/>
  <c r="I115" i="9"/>
  <c r="J115" i="9"/>
  <c r="I270" i="9"/>
  <c r="J270" i="9"/>
  <c r="I130" i="9"/>
  <c r="J130" i="9"/>
  <c r="I189" i="9"/>
  <c r="J189" i="9"/>
  <c r="I198" i="9"/>
  <c r="J198" i="9"/>
  <c r="I75" i="9"/>
  <c r="J75" i="9"/>
  <c r="I178" i="9"/>
  <c r="J178" i="9"/>
  <c r="I323" i="9"/>
  <c r="J323" i="9"/>
  <c r="I226" i="9"/>
  <c r="J226" i="9"/>
  <c r="I50" i="9"/>
  <c r="J50" i="9"/>
  <c r="I302" i="9"/>
  <c r="J302" i="9"/>
  <c r="I182" i="9"/>
  <c r="J182" i="9"/>
  <c r="I109" i="9"/>
  <c r="J109" i="9"/>
  <c r="I345" i="9"/>
  <c r="J345" i="9"/>
  <c r="I9" i="9"/>
  <c r="J9" i="9"/>
  <c r="R122" i="10"/>
  <c r="I10" i="9"/>
  <c r="J10" i="9"/>
  <c r="I274" i="9"/>
  <c r="J274" i="9"/>
  <c r="I90" i="9"/>
  <c r="J90" i="9"/>
  <c r="I175" i="9"/>
  <c r="J175" i="9"/>
  <c r="I309" i="9"/>
  <c r="J309" i="9"/>
  <c r="I11" i="9"/>
  <c r="J11" i="9"/>
  <c r="I289" i="9"/>
  <c r="J289" i="9"/>
  <c r="I299" i="9"/>
  <c r="J299" i="9"/>
  <c r="I103" i="9"/>
  <c r="J103" i="9"/>
  <c r="I341" i="9"/>
  <c r="J341" i="9"/>
  <c r="I142" i="9"/>
  <c r="J142" i="9"/>
  <c r="I254" i="9"/>
  <c r="J254" i="9"/>
  <c r="I292" i="9"/>
  <c r="J292" i="9"/>
  <c r="I231" i="9"/>
  <c r="J231" i="9"/>
  <c r="I296" i="9"/>
  <c r="J296" i="9"/>
  <c r="I65" i="9"/>
  <c r="J65" i="9"/>
  <c r="I172" i="9"/>
  <c r="J172" i="9"/>
  <c r="I214" i="9"/>
  <c r="J214" i="9"/>
  <c r="I41" i="9"/>
  <c r="J41" i="9"/>
  <c r="I306" i="9"/>
  <c r="J306" i="9"/>
  <c r="I204" i="9"/>
  <c r="J204" i="9"/>
  <c r="I158" i="9"/>
  <c r="J158" i="9"/>
  <c r="I81" i="9"/>
  <c r="J81" i="9"/>
  <c r="I26" i="9"/>
  <c r="J26" i="9"/>
  <c r="I146" i="9"/>
  <c r="J146" i="9"/>
  <c r="I223" i="9"/>
  <c r="J223" i="9"/>
  <c r="I165" i="9"/>
  <c r="J165" i="9"/>
  <c r="I112" i="9"/>
  <c r="J112" i="9"/>
  <c r="I100" i="9"/>
  <c r="J100" i="9"/>
  <c r="I251" i="9"/>
  <c r="J251" i="9"/>
  <c r="I106" i="9"/>
  <c r="J106" i="9"/>
  <c r="I20" i="9"/>
  <c r="J20" i="9"/>
  <c r="I38" i="9"/>
  <c r="J38" i="9"/>
  <c r="I192" i="9"/>
  <c r="J192" i="9"/>
  <c r="I267" i="9"/>
  <c r="J267" i="9"/>
  <c r="I84" i="9"/>
  <c r="J84" i="9"/>
  <c r="I319" i="9"/>
  <c r="J319" i="9"/>
  <c r="I258" i="9"/>
  <c r="J258" i="9"/>
  <c r="I239" i="9"/>
  <c r="J239" i="9"/>
  <c r="I68" i="9"/>
  <c r="J68" i="9"/>
  <c r="I87" i="9"/>
  <c r="J87" i="9"/>
  <c r="I93" i="9"/>
  <c r="J93" i="9"/>
  <c r="I23" i="9"/>
  <c r="J23" i="9"/>
  <c r="I230" i="9"/>
  <c r="J230" i="9"/>
  <c r="I14" i="9"/>
  <c r="J14" i="9"/>
  <c r="R152" i="10"/>
  <c r="I157" i="9"/>
  <c r="J157" i="9"/>
  <c r="J156" i="9"/>
  <c r="R31" i="10"/>
  <c r="I206" i="9"/>
  <c r="J206" i="9"/>
  <c r="J205" i="9"/>
  <c r="R142" i="10"/>
  <c r="I314" i="9"/>
  <c r="J314" i="9"/>
  <c r="J313" i="9"/>
  <c r="R85" i="10"/>
  <c r="I212" i="9"/>
  <c r="J212" i="9"/>
  <c r="J211" i="9"/>
  <c r="R157" i="10"/>
  <c r="I308" i="9"/>
  <c r="J308" i="9"/>
  <c r="J307" i="9"/>
  <c r="R51" i="10"/>
  <c r="I191" i="9"/>
  <c r="J191" i="9"/>
  <c r="J190" i="9"/>
  <c r="R45" i="10"/>
  <c r="J66" i="9"/>
  <c r="R101" i="10"/>
  <c r="I28" i="9"/>
  <c r="J28" i="9"/>
  <c r="J27" i="9"/>
  <c r="R40" i="10"/>
  <c r="I108" i="9"/>
  <c r="J108" i="9"/>
  <c r="J107" i="9"/>
  <c r="R146" i="10"/>
  <c r="I49" i="9"/>
  <c r="J49" i="9"/>
  <c r="J48" i="9"/>
  <c r="R18" i="10"/>
  <c r="I311" i="9"/>
  <c r="J311" i="9"/>
  <c r="J310" i="9"/>
  <c r="R83" i="10"/>
  <c r="I174" i="9"/>
  <c r="J174" i="9"/>
  <c r="J173" i="9"/>
  <c r="R140" i="10"/>
  <c r="I301" i="9"/>
  <c r="J301" i="9"/>
  <c r="J300" i="9"/>
  <c r="R77" i="10"/>
  <c r="I89" i="9"/>
  <c r="J89" i="9"/>
  <c r="J88" i="9"/>
  <c r="R154" i="10"/>
  <c r="I197" i="9"/>
  <c r="J197" i="9"/>
  <c r="J196" i="9"/>
  <c r="R47" i="10"/>
  <c r="I83" i="9"/>
  <c r="J83" i="9"/>
  <c r="J82" i="9"/>
  <c r="R35" i="10"/>
  <c r="I209" i="9"/>
  <c r="J209" i="9"/>
  <c r="J208" i="9"/>
  <c r="R80" i="10"/>
  <c r="I132" i="9"/>
  <c r="J132" i="9"/>
  <c r="J131" i="9"/>
  <c r="R135" i="10"/>
  <c r="I160" i="9"/>
  <c r="J160" i="9"/>
  <c r="J159" i="9"/>
  <c r="R150" i="10"/>
  <c r="I138" i="9"/>
  <c r="J138" i="9"/>
  <c r="J137" i="9"/>
  <c r="R125" i="10"/>
  <c r="I247" i="9"/>
  <c r="J247" i="9"/>
  <c r="J246" i="9"/>
  <c r="R49" i="10"/>
  <c r="I102" i="9"/>
  <c r="J102" i="9"/>
  <c r="J101" i="9"/>
  <c r="R44" i="10"/>
  <c r="I25" i="9"/>
  <c r="J25" i="9"/>
  <c r="J24" i="9"/>
  <c r="R160" i="10"/>
  <c r="I295" i="9"/>
  <c r="J295" i="9"/>
  <c r="J293" i="9"/>
  <c r="R43" i="10"/>
  <c r="I22" i="9"/>
  <c r="J22" i="9"/>
  <c r="J21" i="9"/>
  <c r="R36" i="10"/>
  <c r="I282" i="9"/>
  <c r="J282" i="9"/>
  <c r="J281" i="9"/>
  <c r="R23" i="10"/>
  <c r="I123" i="9"/>
  <c r="J123" i="9"/>
  <c r="J122" i="9"/>
  <c r="R81" i="10"/>
  <c r="I148" i="9"/>
  <c r="J148" i="9"/>
  <c r="J147" i="9"/>
  <c r="R106" i="10"/>
  <c r="I111" i="9"/>
  <c r="J111" i="9"/>
  <c r="J110" i="9"/>
  <c r="R48" i="10"/>
  <c r="I86" i="9"/>
  <c r="J86" i="9"/>
  <c r="J85" i="9"/>
  <c r="R156" i="10"/>
  <c r="I276" i="9"/>
  <c r="J276" i="9"/>
  <c r="J275" i="9"/>
  <c r="R28" i="10"/>
  <c r="I34" i="9"/>
  <c r="J34" i="9"/>
  <c r="J33" i="9"/>
  <c r="R124" i="10"/>
  <c r="I145" i="9"/>
  <c r="J145" i="9"/>
  <c r="J143" i="9"/>
  <c r="R113" i="10"/>
  <c r="I114" i="9"/>
  <c r="J114" i="9"/>
  <c r="J113" i="9"/>
  <c r="R96" i="10"/>
  <c r="J69" i="9"/>
  <c r="R102" i="10"/>
  <c r="I43" i="9"/>
  <c r="J43" i="9"/>
  <c r="J42" i="9"/>
  <c r="R137" i="10"/>
  <c r="I177" i="9"/>
  <c r="J177" i="9"/>
  <c r="J176" i="9"/>
  <c r="R84" i="10"/>
  <c r="I184" i="9"/>
  <c r="J184" i="9"/>
  <c r="J183" i="9"/>
  <c r="R148" i="10"/>
  <c r="I95" i="9"/>
  <c r="J95" i="9"/>
  <c r="J94" i="9"/>
  <c r="R79" i="10"/>
  <c r="I126" i="9"/>
  <c r="J126" i="9"/>
  <c r="J125" i="9"/>
  <c r="R56" i="10"/>
  <c r="I285" i="9"/>
  <c r="J285" i="9"/>
  <c r="J284" i="9"/>
  <c r="R120" i="10"/>
  <c r="I291" i="9"/>
  <c r="J291" i="9"/>
  <c r="J290" i="9"/>
  <c r="R133" i="10"/>
  <c r="I37" i="9"/>
  <c r="J37" i="9"/>
  <c r="J36" i="9"/>
  <c r="R99" i="10"/>
  <c r="I16" i="9"/>
  <c r="J16" i="9"/>
  <c r="J15" i="9"/>
  <c r="R16" i="10"/>
  <c r="I253" i="9"/>
  <c r="J253" i="9"/>
  <c r="J252" i="9"/>
  <c r="R112" i="10"/>
  <c r="I74" i="9"/>
  <c r="J74" i="9"/>
  <c r="J73" i="9"/>
  <c r="R114" i="10"/>
  <c r="I135" i="9"/>
  <c r="J135" i="9"/>
  <c r="J134" i="9"/>
  <c r="R29" i="10"/>
  <c r="I117" i="9"/>
  <c r="J117" i="9"/>
  <c r="J116" i="9"/>
  <c r="R139" i="10"/>
  <c r="I222" i="9"/>
  <c r="J222" i="9"/>
  <c r="J221" i="9"/>
  <c r="R127" i="10"/>
  <c r="I164" i="9"/>
  <c r="J164" i="9"/>
  <c r="J162" i="9"/>
  <c r="R61" i="10"/>
  <c r="I99" i="9"/>
  <c r="J99" i="9"/>
  <c r="J97" i="9"/>
  <c r="R14" i="10"/>
  <c r="I250" i="9"/>
  <c r="J250" i="9"/>
  <c r="J249" i="9"/>
  <c r="R95" i="10"/>
  <c r="I322" i="9"/>
  <c r="J322" i="9"/>
  <c r="J320" i="9"/>
  <c r="R162" i="10"/>
  <c r="I229" i="9"/>
  <c r="J229" i="9"/>
  <c r="J227" i="9"/>
  <c r="R92" i="10"/>
  <c r="I64" i="9"/>
  <c r="J64" i="9"/>
  <c r="J62" i="9"/>
  <c r="R13" i="10"/>
  <c r="I241" i="9"/>
  <c r="J241" i="9"/>
  <c r="J240" i="9"/>
  <c r="R107" i="10"/>
  <c r="I200" i="9"/>
  <c r="J200" i="9"/>
  <c r="J199" i="9"/>
  <c r="R91" i="10"/>
  <c r="I53" i="9"/>
  <c r="J53" i="9"/>
  <c r="J51" i="9"/>
  <c r="R10" i="10"/>
  <c r="I154" i="9"/>
  <c r="J154" i="9"/>
  <c r="J153" i="9"/>
  <c r="R74" i="10"/>
  <c r="I56" i="9"/>
  <c r="J56" i="9"/>
  <c r="J55" i="9"/>
  <c r="R109" i="10"/>
  <c r="I171" i="9"/>
  <c r="J171" i="9"/>
  <c r="J169" i="9"/>
  <c r="R73" i="10"/>
  <c r="I40" i="9"/>
  <c r="J40" i="9"/>
  <c r="J39" i="9"/>
  <c r="R87" i="10"/>
  <c r="I298" i="9"/>
  <c r="J298" i="9"/>
  <c r="J297" i="9"/>
  <c r="R149" i="10"/>
  <c r="I120" i="9"/>
  <c r="J120" i="9"/>
  <c r="J119" i="9"/>
  <c r="R100" i="10"/>
  <c r="I19" i="9"/>
  <c r="J19" i="9"/>
  <c r="J18" i="9"/>
  <c r="R151" i="10"/>
  <c r="I141" i="9"/>
  <c r="J141" i="9"/>
  <c r="J140" i="9"/>
  <c r="R136" i="10"/>
  <c r="I167" i="9"/>
  <c r="J167" i="9"/>
  <c r="J166" i="9"/>
  <c r="R138" i="10"/>
  <c r="I219" i="9"/>
  <c r="J219" i="9"/>
  <c r="J218" i="9"/>
  <c r="R147" i="10"/>
  <c r="I77" i="9"/>
  <c r="J77" i="9"/>
  <c r="J76" i="9"/>
  <c r="R119" i="10"/>
  <c r="I260" i="9"/>
  <c r="J260" i="9"/>
  <c r="J259" i="9"/>
  <c r="R34" i="10"/>
  <c r="I269" i="9"/>
  <c r="J269" i="9"/>
  <c r="J268" i="9"/>
  <c r="R161" i="10"/>
  <c r="I257" i="9"/>
  <c r="J257" i="9"/>
  <c r="J255" i="9"/>
  <c r="R78" i="10"/>
  <c r="I92" i="9"/>
  <c r="J92" i="9"/>
  <c r="J91" i="9"/>
  <c r="R93" i="10"/>
  <c r="I235" i="9"/>
  <c r="J235" i="9"/>
  <c r="J234" i="9"/>
  <c r="R143" i="10"/>
  <c r="I329" i="9"/>
  <c r="J329" i="9"/>
  <c r="J328" i="9"/>
  <c r="R25" i="10"/>
  <c r="I344" i="9"/>
  <c r="J344" i="9"/>
  <c r="J342" i="9"/>
  <c r="R134" i="10"/>
  <c r="I105" i="9"/>
  <c r="J105" i="9"/>
  <c r="J104" i="9"/>
  <c r="F52" i="7"/>
  <c r="F51" i="7"/>
  <c r="F50" i="7"/>
  <c r="F49" i="7"/>
  <c r="F47" i="7"/>
  <c r="F46" i="7"/>
  <c r="F45" i="7"/>
  <c r="F44" i="7"/>
  <c r="F41" i="7"/>
  <c r="F40" i="7"/>
  <c r="F39" i="7"/>
  <c r="F38" i="7"/>
  <c r="F37" i="7"/>
  <c r="F36" i="7"/>
  <c r="F34" i="7"/>
  <c r="F32" i="7"/>
  <c r="F31" i="7"/>
  <c r="F30" i="7"/>
  <c r="F33" i="1"/>
  <c r="F29" i="7"/>
  <c r="F28" i="7"/>
  <c r="F24" i="7"/>
  <c r="F31" i="1"/>
  <c r="F25" i="7"/>
  <c r="F23" i="7"/>
  <c r="F32" i="1"/>
  <c r="F30" i="1"/>
  <c r="F29" i="1"/>
  <c r="F21" i="7"/>
  <c r="F19" i="7"/>
  <c r="F16" i="7"/>
  <c r="F15" i="7"/>
  <c r="F14" i="7"/>
  <c r="F13" i="7"/>
  <c r="F8" i="7"/>
  <c r="B11" i="6"/>
  <c r="K28" i="1"/>
  <c r="K29" i="1"/>
  <c r="K26" i="1"/>
  <c r="J29" i="1"/>
  <c r="J28" i="1"/>
  <c r="J26" i="1"/>
  <c r="J25" i="1"/>
  <c r="I29" i="1"/>
  <c r="I28" i="1"/>
  <c r="I26" i="1"/>
  <c r="C41" i="1"/>
  <c r="C29" i="1"/>
  <c r="F39" i="1"/>
  <c r="C21" i="1"/>
  <c r="C19" i="1"/>
  <c r="C40" i="1"/>
  <c r="C38" i="1"/>
  <c r="C42" i="1"/>
  <c r="I18" i="1"/>
  <c r="J18" i="1"/>
  <c r="K18" i="1"/>
  <c r="L18" i="1"/>
  <c r="C51" i="1"/>
  <c r="C49" i="1"/>
  <c r="B8" i="6"/>
  <c r="B9" i="6"/>
  <c r="B12" i="6"/>
  <c r="F21" i="1"/>
  <c r="F19" i="1"/>
  <c r="C17" i="1"/>
  <c r="F11" i="1"/>
  <c r="I25" i="1"/>
  <c r="K25" i="1"/>
  <c r="B10" i="6"/>
  <c r="F22" i="7"/>
  <c r="B13" i="6"/>
  <c r="F20" i="7"/>
  <c r="B18" i="6"/>
  <c r="F9" i="7"/>
  <c r="B19" i="6"/>
  <c r="B17" i="6"/>
  <c r="F10" i="7"/>
</calcChain>
</file>

<file path=xl/sharedStrings.xml><?xml version="1.0" encoding="utf-8"?>
<sst xmlns="http://schemas.openxmlformats.org/spreadsheetml/2006/main" count="2047" uniqueCount="449">
  <si>
    <t>Cálculo del Ingreso Regulado de XM</t>
  </si>
  <si>
    <t>Resolución CREG 174 de 2013</t>
  </si>
  <si>
    <t>Conceptos / Meses</t>
  </si>
  <si>
    <t>Valor</t>
  </si>
  <si>
    <r>
      <t xml:space="preserve">IPCbase:  </t>
    </r>
    <r>
      <rPr>
        <sz val="8"/>
        <rFont val="Arial"/>
        <family val="2"/>
      </rPr>
      <t>[Dic.2013]</t>
    </r>
  </si>
  <si>
    <t>IPCm-1</t>
  </si>
  <si>
    <t>1. Gastos Operativos - GOPm,t</t>
  </si>
  <si>
    <t>2. Inversiones - INVm,t</t>
  </si>
  <si>
    <t>3. Margen Rentabilidad - Margm,t</t>
  </si>
  <si>
    <t>INGRESO REGULADO XM</t>
  </si>
  <si>
    <t xml:space="preserve">Repartición </t>
  </si>
  <si>
    <t>CND [70%]</t>
  </si>
  <si>
    <t>ASIC [25%]</t>
  </si>
  <si>
    <t>LAC [5%]</t>
  </si>
  <si>
    <t>Insumos para el Cálculo de los Ingresos Regulados de XM</t>
  </si>
  <si>
    <t>Información en pesos de diciembre de 2013</t>
  </si>
  <si>
    <t>Primer Año de Aplicación</t>
  </si>
  <si>
    <t>AÑOt</t>
  </si>
  <si>
    <t>Resolución CREG 060 de 2014
Resolución CREG 029 de 2014</t>
  </si>
  <si>
    <t>Ingresos 
Regulado</t>
  </si>
  <si>
    <t>Valores Recaudados de Enero - Mayo 2014
Metodología Res CREG 081 de 2007</t>
  </si>
  <si>
    <t>Meses Aplicación</t>
  </si>
  <si>
    <t>Concepto/Mes</t>
  </si>
  <si>
    <t>GOPm</t>
  </si>
  <si>
    <t>INV</t>
  </si>
  <si>
    <t>Ajuste</t>
  </si>
  <si>
    <t>Margen</t>
  </si>
  <si>
    <t>Enero</t>
  </si>
  <si>
    <t>1. Gastos Operativos</t>
  </si>
  <si>
    <t>Febrero</t>
  </si>
  <si>
    <t>Marzo</t>
  </si>
  <si>
    <t>Abril</t>
  </si>
  <si>
    <t>GOPt</t>
  </si>
  <si>
    <r>
      <t xml:space="preserve">GOPRt </t>
    </r>
    <r>
      <rPr>
        <sz val="8"/>
        <rFont val="Arial"/>
        <family val="2"/>
      </rPr>
      <t>[$_Dic_2013]</t>
    </r>
  </si>
  <si>
    <t>Mayo</t>
  </si>
  <si>
    <t>TOTAL</t>
  </si>
  <si>
    <t>GOPj,t</t>
  </si>
  <si>
    <t>INCj,t</t>
  </si>
  <si>
    <t>GOPDj,t</t>
  </si>
  <si>
    <t>INCDj,t</t>
  </si>
  <si>
    <t>Valores a Recaudar en el primer año de aplicación</t>
  </si>
  <si>
    <t>GOPDj,t-1</t>
  </si>
  <si>
    <t>INCDj,t-1</t>
  </si>
  <si>
    <t>GOPERt-1</t>
  </si>
  <si>
    <t>INCEj,t-1</t>
  </si>
  <si>
    <t>Conceptos</t>
  </si>
  <si>
    <t>Valor Res 174 - 2014</t>
  </si>
  <si>
    <t>Valor Recaudado Res 081 - 2007</t>
  </si>
  <si>
    <t>Valor a Recaudar Res 174 
Entre Jun- Dic</t>
  </si>
  <si>
    <t>NGDj,t</t>
  </si>
  <si>
    <t>IDj,t</t>
  </si>
  <si>
    <t>GOPt (Anual)</t>
  </si>
  <si>
    <t>INVt (Anual)</t>
  </si>
  <si>
    <t>GOPEt</t>
  </si>
  <si>
    <r>
      <t xml:space="preserve">Superávit Gasto sexto año Res 081-2007 </t>
    </r>
    <r>
      <rPr>
        <sz val="8"/>
        <rFont val="Arial"/>
        <family val="2"/>
      </rPr>
      <t>(pesos Dic 2007)</t>
    </r>
  </si>
  <si>
    <t>FAFBt</t>
  </si>
  <si>
    <t>PAIt (Anual)</t>
  </si>
  <si>
    <r>
      <t xml:space="preserve">Superávit Gasto sexto año Res 081-2007 </t>
    </r>
    <r>
      <rPr>
        <sz val="8"/>
        <rFont val="Arial"/>
        <family val="2"/>
      </rPr>
      <t>(pesos Dic 2013</t>
    </r>
  </si>
  <si>
    <t>GOPERt</t>
  </si>
  <si>
    <t>APAIt (Anual)</t>
  </si>
  <si>
    <t>NGEjt</t>
  </si>
  <si>
    <t>IA</t>
  </si>
  <si>
    <t>IAI</t>
  </si>
  <si>
    <t>INCEjt</t>
  </si>
  <si>
    <t>2. Inversiones</t>
  </si>
  <si>
    <t>INVt</t>
  </si>
  <si>
    <r>
      <t xml:space="preserve">Superávit Inversión sexto año Res 081-2007 </t>
    </r>
    <r>
      <rPr>
        <sz val="8"/>
        <rFont val="Arial"/>
        <family val="2"/>
      </rPr>
      <t>(pesos Dic 2007)</t>
    </r>
  </si>
  <si>
    <r>
      <t xml:space="preserve">Superávit Inversión sexto año Res 081-2007  </t>
    </r>
    <r>
      <rPr>
        <sz val="8"/>
        <rFont val="Arial"/>
        <family val="2"/>
      </rPr>
      <t>(pesos Dic 2013)</t>
    </r>
  </si>
  <si>
    <t>PAIt</t>
  </si>
  <si>
    <t>INVDt</t>
  </si>
  <si>
    <t>APAIt</t>
  </si>
  <si>
    <t>3. Margen de Rentabilidad</t>
  </si>
  <si>
    <t>Mrgm,t</t>
  </si>
  <si>
    <t>Mrg_base</t>
  </si>
  <si>
    <t>Factor_Ajuste</t>
  </si>
  <si>
    <t>UAR</t>
  </si>
  <si>
    <t>Meses</t>
  </si>
  <si>
    <t>Insumos para la Actualización de los Ingresos Regulados de XM</t>
  </si>
  <si>
    <t>1. ÍNDICE DE PRECIOS AL CONSUMIDOS</t>
  </si>
  <si>
    <t>Concepto / Mes</t>
  </si>
  <si>
    <t>IPC
Real</t>
  </si>
  <si>
    <t>IPC</t>
  </si>
  <si>
    <t>Ejemplo Repartición Servicios SIC - CND</t>
  </si>
  <si>
    <t>GFM Comercializadores</t>
  </si>
  <si>
    <t>GFM Generadores</t>
  </si>
  <si>
    <t>Agente</t>
  </si>
  <si>
    <t>Mes</t>
  </si>
  <si>
    <t>Compras Bolsa</t>
  </si>
  <si>
    <t>Compras Contratos</t>
  </si>
  <si>
    <t>Capacidad Instalada</t>
  </si>
  <si>
    <t>GMF</t>
  </si>
  <si>
    <t>Rendimientos</t>
  </si>
  <si>
    <t>Factor Impositivo</t>
  </si>
  <si>
    <t>Total a Recaudar de SIC</t>
  </si>
  <si>
    <t>Total a Recaudar de CND</t>
  </si>
  <si>
    <t>Total Compras en bolsa</t>
  </si>
  <si>
    <t>Total Compras en Contratos</t>
  </si>
  <si>
    <t>Total Capacidad Instalada</t>
  </si>
  <si>
    <t>Servicios CND</t>
  </si>
  <si>
    <t>Servicios ASIC</t>
  </si>
  <si>
    <t>Cálculo del GMF</t>
  </si>
  <si>
    <t>Servicios ASIC + GMF</t>
  </si>
  <si>
    <t>CALC</t>
  </si>
  <si>
    <t>2014-06-01</t>
  </si>
  <si>
    <t>EMMC</t>
  </si>
  <si>
    <t>ERGC</t>
  </si>
  <si>
    <t>ETSC</t>
  </si>
  <si>
    <t>GNCC</t>
  </si>
  <si>
    <t>GSAC</t>
  </si>
  <si>
    <t>GSYC</t>
  </si>
  <si>
    <t>HIMC</t>
  </si>
  <si>
    <t>HZEC</t>
  </si>
  <si>
    <t>RTAC</t>
  </si>
  <si>
    <t>TREC</t>
  </si>
  <si>
    <t>EEPG</t>
  </si>
  <si>
    <t>CHVG</t>
  </si>
  <si>
    <t>ISGG</t>
  </si>
  <si>
    <t>EECG</t>
  </si>
  <si>
    <t>TCDG</t>
  </si>
  <si>
    <t>TRPG</t>
  </si>
  <si>
    <t>TRMG</t>
  </si>
  <si>
    <t>AMRC</t>
  </si>
  <si>
    <t>CDSC</t>
  </si>
  <si>
    <t>EDQC</t>
  </si>
  <si>
    <t>ENCC</t>
  </si>
  <si>
    <t>ETTC</t>
  </si>
  <si>
    <t>EVIC</t>
  </si>
  <si>
    <t>EYFC</t>
  </si>
  <si>
    <t>ISGC</t>
  </si>
  <si>
    <t>EVIG</t>
  </si>
  <si>
    <t>MCAG</t>
  </si>
  <si>
    <t>ESSG</t>
  </si>
  <si>
    <t>PRIG</t>
  </si>
  <si>
    <t>GCEG</t>
  </si>
  <si>
    <t>EBSG</t>
  </si>
  <si>
    <t>EMSG</t>
  </si>
  <si>
    <t>TLLG</t>
  </si>
  <si>
    <t>CASC</t>
  </si>
  <si>
    <t>CCOC</t>
  </si>
  <si>
    <t>CNCC</t>
  </si>
  <si>
    <t>COLC</t>
  </si>
  <si>
    <t>CQTC</t>
  </si>
  <si>
    <t>CTIC</t>
  </si>
  <si>
    <t>EBPC</t>
  </si>
  <si>
    <t>ECRC</t>
  </si>
  <si>
    <t>EPTC</t>
  </si>
  <si>
    <t>ESRC</t>
  </si>
  <si>
    <t>ISAC</t>
  </si>
  <si>
    <t>MCAC</t>
  </si>
  <si>
    <t>MCHC</t>
  </si>
  <si>
    <t>NRCC</t>
  </si>
  <si>
    <t>REDC</t>
  </si>
  <si>
    <t>SCCC</t>
  </si>
  <si>
    <t>TRMC</t>
  </si>
  <si>
    <t>GNCG</t>
  </si>
  <si>
    <t>DLRG</t>
  </si>
  <si>
    <t>HLAG</t>
  </si>
  <si>
    <t>IRIG</t>
  </si>
  <si>
    <t>CDNG</t>
  </si>
  <si>
    <t>CETG</t>
  </si>
  <si>
    <t>TMFG</t>
  </si>
  <si>
    <t>TYPG</t>
  </si>
  <si>
    <t>ELEG</t>
  </si>
  <si>
    <t>ETSG</t>
  </si>
  <si>
    <t>FACG</t>
  </si>
  <si>
    <t>TBSG</t>
  </si>
  <si>
    <t>ADGC</t>
  </si>
  <si>
    <t>CESC</t>
  </si>
  <si>
    <t>CHVC</t>
  </si>
  <si>
    <t>CMPC</t>
  </si>
  <si>
    <t>COEC</t>
  </si>
  <si>
    <t>CTSC</t>
  </si>
  <si>
    <t>DCLC</t>
  </si>
  <si>
    <t>EEPC</t>
  </si>
  <si>
    <t>EFEC</t>
  </si>
  <si>
    <t>EMIC</t>
  </si>
  <si>
    <t>ENEC</t>
  </si>
  <si>
    <t>ENIC</t>
  </si>
  <si>
    <t>EPSC</t>
  </si>
  <si>
    <t>EVSC</t>
  </si>
  <si>
    <t>FERC</t>
  </si>
  <si>
    <t>PEEC</t>
  </si>
  <si>
    <t>RENC</t>
  </si>
  <si>
    <t>TLLC</t>
  </si>
  <si>
    <t>LCSG</t>
  </si>
  <si>
    <t>CHCG</t>
  </si>
  <si>
    <t>CIVG</t>
  </si>
  <si>
    <t>GEEG</t>
  </si>
  <si>
    <t>NRCG</t>
  </si>
  <si>
    <t>TEMG</t>
  </si>
  <si>
    <t>CNCG</t>
  </si>
  <si>
    <t>EYFG</t>
  </si>
  <si>
    <t>ARMC</t>
  </si>
  <si>
    <t>ASCC</t>
  </si>
  <si>
    <t>CAFC</t>
  </si>
  <si>
    <t>CDNC</t>
  </si>
  <si>
    <t>CETC</t>
  </si>
  <si>
    <t>CEUC</t>
  </si>
  <si>
    <t>CMRC</t>
  </si>
  <si>
    <t>CTGC</t>
  </si>
  <si>
    <t>EDCC</t>
  </si>
  <si>
    <t>ESSC</t>
  </si>
  <si>
    <t>MPLC</t>
  </si>
  <si>
    <t>ENDG</t>
  </si>
  <si>
    <t>GELG</t>
  </si>
  <si>
    <t>ERGG</t>
  </si>
  <si>
    <t>CNRC</t>
  </si>
  <si>
    <t>EDPC</t>
  </si>
  <si>
    <t>EGTC</t>
  </si>
  <si>
    <t>EPPC</t>
  </si>
  <si>
    <t>ESPC</t>
  </si>
  <si>
    <t>FACC</t>
  </si>
  <si>
    <t>GECC</t>
  </si>
  <si>
    <t>HLAC</t>
  </si>
  <si>
    <t>PECC</t>
  </si>
  <si>
    <t>TRPC</t>
  </si>
  <si>
    <t>ADCG</t>
  </si>
  <si>
    <t>ERCG</t>
  </si>
  <si>
    <t>EMEG</t>
  </si>
  <si>
    <t>GPYG</t>
  </si>
  <si>
    <t>TMVG</t>
  </si>
  <si>
    <t>EMUG</t>
  </si>
  <si>
    <t>CDIG</t>
  </si>
  <si>
    <t>GLCG</t>
  </si>
  <si>
    <t>GPLG</t>
  </si>
  <si>
    <t>TRIG</t>
  </si>
  <si>
    <t>CDIC</t>
  </si>
  <si>
    <t>CEOC</t>
  </si>
  <si>
    <t>EBSC</t>
  </si>
  <si>
    <t>EMSC</t>
  </si>
  <si>
    <t>ENDC</t>
  </si>
  <si>
    <t>EPMC</t>
  </si>
  <si>
    <t>FFEC</t>
  </si>
  <si>
    <t>GASC</t>
  </si>
  <si>
    <t>PRIC</t>
  </si>
  <si>
    <t>QIEC</t>
  </si>
  <si>
    <t>RTQC</t>
  </si>
  <si>
    <t>TMRG</t>
  </si>
  <si>
    <t>EMIG</t>
  </si>
  <si>
    <t>CDCC</t>
  </si>
  <si>
    <t>CHCC</t>
  </si>
  <si>
    <t>CNSC</t>
  </si>
  <si>
    <t>DLRC</t>
  </si>
  <si>
    <t>EECC</t>
  </si>
  <si>
    <t>EGVC</t>
  </si>
  <si>
    <t>EMEC</t>
  </si>
  <si>
    <t>EMPC</t>
  </si>
  <si>
    <t>ENPC</t>
  </si>
  <si>
    <t>ESCC</t>
  </si>
  <si>
    <t>GEEC</t>
  </si>
  <si>
    <t>ITLC</t>
  </si>
  <si>
    <t>RQEC</t>
  </si>
  <si>
    <t>EPSG</t>
  </si>
  <si>
    <t>EPMG</t>
  </si>
  <si>
    <t>PECG</t>
  </si>
  <si>
    <t>HIMG</t>
  </si>
  <si>
    <t>GECG</t>
  </si>
  <si>
    <t>Publicación del archivo INGREREG</t>
  </si>
  <si>
    <t>FECHA</t>
  </si>
  <si>
    <t>CODIGO</t>
  </si>
  <si>
    <t>DESCRIPCION</t>
  </si>
  <si>
    <t>VALOR</t>
  </si>
  <si>
    <t>Verficación</t>
  </si>
  <si>
    <t>Observaciones</t>
  </si>
  <si>
    <t>APAI_t</t>
  </si>
  <si>
    <t>Ajuste al programa anual de inversiones del año t. (en pesos).</t>
  </si>
  <si>
    <t>ASIC_25_m</t>
  </si>
  <si>
    <t>Ingreso mensual asignado al ASIC para el mes m. (en pesos).</t>
  </si>
  <si>
    <t>CND_70_m</t>
  </si>
  <si>
    <t>Ingreso mensual asignado al CND para el mes m. (en pesos).</t>
  </si>
  <si>
    <t>FAFB_t_GOP</t>
  </si>
  <si>
    <t>Factor de Ajuste a la fecha base para el año t del GOP.</t>
  </si>
  <si>
    <t>Este valor no aplica por ser el primer año de aplicación</t>
  </si>
  <si>
    <t>FAFB_t_INV</t>
  </si>
  <si>
    <t>Factor de Ajuste a la fecha base para el año t de las INV.</t>
  </si>
  <si>
    <t>GAMMA_t</t>
  </si>
  <si>
    <t>Factor de ajuste por desempeño del año t.</t>
  </si>
  <si>
    <t>GOPDjtant</t>
  </si>
  <si>
    <t>Gastos Operativos declarados para el año t-1. (en pesos).</t>
  </si>
  <si>
    <t>GOPD_j_t</t>
  </si>
  <si>
    <t>Gastos Operativos declarados para el año t. (en pesos).</t>
  </si>
  <si>
    <t>GOPERtant</t>
  </si>
  <si>
    <t>Gastos Operativos ejecutados de referencia para el año t-1. (en pesos).</t>
  </si>
  <si>
    <t>GOPER_t</t>
  </si>
  <si>
    <t>Gastos Operativos ejecutados de referencia para el año t. (en pesos).</t>
  </si>
  <si>
    <t>Este valor aún no se tiene disponible ya que depende del GOPE</t>
  </si>
  <si>
    <t>GOPE_t</t>
  </si>
  <si>
    <t>Gastos Operativos ejecutados para el año t. (en pesos).</t>
  </si>
  <si>
    <t>Este valor se conoce una vez se termine el año t (2013)</t>
  </si>
  <si>
    <t>GOP_j_t</t>
  </si>
  <si>
    <t>Gastos Operativos ajustados para el año t. (en pesos).</t>
  </si>
  <si>
    <t>GOP_m_t</t>
  </si>
  <si>
    <t>Gastos Operativos para el mes liquidado m del año t  (en pesos).</t>
  </si>
  <si>
    <t>GOPR_t</t>
  </si>
  <si>
    <t>Gastos Operativos de referencia para el año t. (en pesos).</t>
  </si>
  <si>
    <t>GOP_t</t>
  </si>
  <si>
    <t>Gastos Operativos Anuales para el año t. (en pesos).</t>
  </si>
  <si>
    <t>IAI_t</t>
  </si>
  <si>
    <t>Incentivo de información para el año t.</t>
  </si>
  <si>
    <t>IA_j_t</t>
  </si>
  <si>
    <t>Incentivo alcanzado para el año t.</t>
  </si>
  <si>
    <t>ID_j_t</t>
  </si>
  <si>
    <t>Incentivo según el menú j seleccionado para el año t.</t>
  </si>
  <si>
    <t>IMRC_DC</t>
  </si>
  <si>
    <t>Impuesto de renta. (en pesos).</t>
  </si>
  <si>
    <t>INCDjtant</t>
  </si>
  <si>
    <t>Incentivo declarado para el año t-1. (en pesos).</t>
  </si>
  <si>
    <t>INCD_j_t</t>
  </si>
  <si>
    <t>Incentivo declarado para el año t. (en pesos).</t>
  </si>
  <si>
    <t>INCEjtant</t>
  </si>
  <si>
    <t>Incentivo correspondiente al nivel de gastos ejecutado para el año t-1. (en pesos).</t>
  </si>
  <si>
    <t>INCE_j_t</t>
  </si>
  <si>
    <t>Incentivo correspondiente al nivel de gastos ejecutado para el año t. (en pesos).</t>
  </si>
  <si>
    <t>INC_j_t</t>
  </si>
  <si>
    <t>Incentivo por eficiencia del año t. (en pesos).</t>
  </si>
  <si>
    <t>INVD_t</t>
  </si>
  <si>
    <t>Inversiones disponibles para el año t. (en pesos).</t>
  </si>
  <si>
    <t>INVE_t_ant</t>
  </si>
  <si>
    <t>Inversiones ejecutadas en el año t-1. (en pesos).</t>
  </si>
  <si>
    <t>INV_m_t</t>
  </si>
  <si>
    <t>Inversiones mensuales del mes m del año t. (en pesos).</t>
  </si>
  <si>
    <t>INV_t_ant</t>
  </si>
  <si>
    <t>Sumatoria de las inversiones mensuales del  año t-1. (en pesos).</t>
  </si>
  <si>
    <t>IPC_b_GOP</t>
  </si>
  <si>
    <t>Índice de precios al consumidor para la fecha base del GOP.</t>
  </si>
  <si>
    <t>IPC_b_INV</t>
  </si>
  <si>
    <t>Índice de precios al consumidor para la fecha base de las INV.</t>
  </si>
  <si>
    <t>IPC_b_MRG</t>
  </si>
  <si>
    <t>Índice de precios al consumidor para la fecha base del MRG.</t>
  </si>
  <si>
    <t>IPC_m_ant</t>
  </si>
  <si>
    <t>Índice de precios al consumidor reportado por e DANE del mes m-1.</t>
  </si>
  <si>
    <t>IR_m_t</t>
  </si>
  <si>
    <t>Ingreso Regulado para el mes m del año t. (en pesos).</t>
  </si>
  <si>
    <t>LAC_5_m</t>
  </si>
  <si>
    <t>Ingreso mensual asignado al LAC para el mes m. (en pesos).</t>
  </si>
  <si>
    <t>MCAPAINSG</t>
  </si>
  <si>
    <t>Magnitud capacidad efectiva del sistema del mes m, en kWh..</t>
  </si>
  <si>
    <t>Este dato es el mismo que se tomaba en la metodología anterior.</t>
  </si>
  <si>
    <t>M_CB_CC_C</t>
  </si>
  <si>
    <t>Margnitud Compras en bolsa + compras en contratos del sistema para el mes m, en kWh.</t>
  </si>
  <si>
    <t>m_GOP</t>
  </si>
  <si>
    <t>Número de meses de prestación del servicio para el GOP.</t>
  </si>
  <si>
    <t>m_INV</t>
  </si>
  <si>
    <t>Número de meses de prestación del servicio para el INV.</t>
  </si>
  <si>
    <t>MRG_b</t>
  </si>
  <si>
    <t>Margen de rentabilidad base. (en pesos).</t>
  </si>
  <si>
    <t>MRG_m_t</t>
  </si>
  <si>
    <t>Margen de rentabilidad para el mes m del año t. (en pesos).</t>
  </si>
  <si>
    <t>nGAMMAtant</t>
  </si>
  <si>
    <t>Número de indicadores para el año t-1.</t>
  </si>
  <si>
    <t>Numero de indicadores Metodología anterior.</t>
  </si>
  <si>
    <t>NGD_j_t</t>
  </si>
  <si>
    <t>Nivel de gastos seleccionado para el año t.</t>
  </si>
  <si>
    <t>NGE_j_t</t>
  </si>
  <si>
    <t>Nivel de gastos ejecutado para el año t.</t>
  </si>
  <si>
    <t>PAI_t</t>
  </si>
  <si>
    <t>Programa anual de inversiones del año t. (en pesos).</t>
  </si>
  <si>
    <t>Utilidad anual reconocida. (en pesos).</t>
  </si>
  <si>
    <t>Publicación del archivo TRSM</t>
  </si>
  <si>
    <t>CEEE</t>
  </si>
  <si>
    <t>Costo equivalente de energía, en $/kWh.</t>
  </si>
  <si>
    <t>CEE_ETDP</t>
  </si>
  <si>
    <t>Energía total demandada proyectada en el SIN en kWh.</t>
  </si>
  <si>
    <t>CERE</t>
  </si>
  <si>
    <t>Costo equivalente real en energía, en $/kWh.</t>
  </si>
  <si>
    <t>CERE_ETDR</t>
  </si>
  <si>
    <t>ETDR para Cargo por Confiabilidad, en kWh (Resolución CREG 071 de 2006).</t>
  </si>
  <si>
    <t>CERE_GRDC</t>
  </si>
  <si>
    <t>Generación real de los recursos de generación despachados centralmente, en kWh.</t>
  </si>
  <si>
    <t>CERE_VEBO</t>
  </si>
  <si>
    <t>Ventas en bolsa de los recursos de generación no despachados centralmente, en kWh.</t>
  </si>
  <si>
    <t>CRPC</t>
  </si>
  <si>
    <t>Cargo por Confiabilidad, en $.</t>
  </si>
  <si>
    <t>DESV</t>
  </si>
  <si>
    <t>Desviación, en $.</t>
  </si>
  <si>
    <t>DMRE</t>
  </si>
  <si>
    <t>Demanda real, en kWh.</t>
  </si>
  <si>
    <t>DTFE</t>
  </si>
  <si>
    <t>DTF Efectiva Anual.</t>
  </si>
  <si>
    <t>FIMP</t>
  </si>
  <si>
    <t>Factor impositivo aplicable al GMF.</t>
  </si>
  <si>
    <t>IPDC</t>
  </si>
  <si>
    <t>Índice de precio del consumidor.</t>
  </si>
  <si>
    <t>IPDP</t>
  </si>
  <si>
    <t>Índice de precio del productor.</t>
  </si>
  <si>
    <t>MC</t>
  </si>
  <si>
    <t>Precio promedio ponderado por energía, en $/kWh, de todos los contratos bilaterales liquidados en el Mercado de Energía Mayorista, con destino al mercado regulado</t>
  </si>
  <si>
    <t>MRCL</t>
  </si>
  <si>
    <t>Responsabilidad comercial de AGC, en kWh.</t>
  </si>
  <si>
    <t>OEFMP</t>
  </si>
  <si>
    <t>Total en $ de las Obligaciones de Energía Firme mensual por submercado multiplicada por precio de la subasta utilizado para el cálculo del CEE.</t>
  </si>
  <si>
    <t>PPBO</t>
  </si>
  <si>
    <t>Precio de Bolsa promedio ponderado con compras en bolsa, en $/kWh.</t>
  </si>
  <si>
    <t>PREA</t>
  </si>
  <si>
    <t>Pérdida real, en kWh.</t>
  </si>
  <si>
    <t>RECC</t>
  </si>
  <si>
    <t>Reconciliación, en $.</t>
  </si>
  <si>
    <t>RPCA</t>
  </si>
  <si>
    <t>Remuneración por confiabilidad, en USD/kWh.</t>
  </si>
  <si>
    <t>TRBO</t>
  </si>
  <si>
    <t>Transacciones en bolsa, en kWh.</t>
  </si>
  <si>
    <t>TRBP</t>
  </si>
  <si>
    <t>Transacciones en bolsa, en $.</t>
  </si>
  <si>
    <t>TRMH</t>
  </si>
  <si>
    <t>Valor dólar ultimo día hábil del mes, en $/USD.</t>
  </si>
  <si>
    <t>VAGC</t>
  </si>
  <si>
    <t>Servicios de AGC en $.</t>
  </si>
  <si>
    <t>VFAZ</t>
  </si>
  <si>
    <t>Valor FAZNI, en $.</t>
  </si>
  <si>
    <t>VRCL</t>
  </si>
  <si>
    <t>Responsabilidad comercial de AGC, en $.</t>
  </si>
  <si>
    <t>VRFP</t>
  </si>
  <si>
    <t>Valor a pagar por regulación primaria de frecuencia, en $.</t>
  </si>
  <si>
    <t>VRRT</t>
  </si>
  <si>
    <t>Valor restricciones transportadores, en $.</t>
  </si>
  <si>
    <t>VRSP</t>
  </si>
  <si>
    <t>Valor de rentas de congestión descontando el valor de cubrimiento de pagos anticipados, en $.</t>
  </si>
  <si>
    <t>AGENTE</t>
  </si>
  <si>
    <t>BENEFICIARIO</t>
  </si>
  <si>
    <t>CONCEPTO</t>
  </si>
  <si>
    <t>TIPOPAGO</t>
  </si>
  <si>
    <t>MAGNITUD</t>
  </si>
  <si>
    <t>Ejemplo_Servicios</t>
  </si>
  <si>
    <t>Verificación</t>
  </si>
  <si>
    <t>XM</t>
  </si>
  <si>
    <t>CND</t>
  </si>
  <si>
    <t>C</t>
  </si>
  <si>
    <t>CSV</t>
  </si>
  <si>
    <t>SIC</t>
  </si>
  <si>
    <t>D</t>
  </si>
  <si>
    <t>FZN</t>
  </si>
  <si>
    <t>B</t>
  </si>
  <si>
    <t>No es objetivo de verificación para este ejemplo</t>
  </si>
  <si>
    <t>TIE</t>
  </si>
  <si>
    <t>FAZI</t>
  </si>
  <si>
    <t>XMCI</t>
  </si>
  <si>
    <t>Son valores calculados con la Res 174 - 2013 - CND Recaudo Generadores</t>
  </si>
  <si>
    <t>Son valores calculados con la Res 174 - 2013 - CND Recaudo Comercializadores</t>
  </si>
  <si>
    <t>XMSI</t>
  </si>
  <si>
    <t>Son valores calculados con la Res 174 - 2013 - ASIC Recaudo Generadores</t>
  </si>
  <si>
    <t>Son valores calculados con la Res 174 - 2013 - ASIC Recaudo Comercializadores</t>
  </si>
  <si>
    <t>Son valores calculados con la Res 174 - 2013 - ASIC + GMF Recaudo Generadores - Incluyendo Ties</t>
  </si>
  <si>
    <t>Son valores calculados con la Res 174 - 2013 - ASIC + GMF Recaudo Comercializadores - Incluyendo Ties</t>
  </si>
  <si>
    <t>XMTI</t>
  </si>
  <si>
    <t>Información de TIE´s - No es objeto de verificación de este ejemplo</t>
  </si>
  <si>
    <t>Publicación del archivo TSERV081</t>
  </si>
  <si>
    <t>REND_FINANCIEROS</t>
  </si>
  <si>
    <t>GMF_ORIGINAL</t>
  </si>
  <si>
    <t>GMF_FINAL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</si>
</sst>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 * #,##0_ ;_ * \-#,##0_ ;_ * &quot;-&quot;??_ ;_ @_ "/>
    <numFmt numFmtId="167" formatCode="_ * #,##0_ ;_ * \-#,##0_ ;_ * &quot;-&quot;_ ;_ @_ "/>
    <numFmt numFmtId="168" formatCode="#,##0&quot; Pts&quot;;[Red]\-#,##0&quot; Pts&quot;"/>
    <numFmt numFmtId="169" formatCode="_ &quot;$&quot;\ * #,##0.00_ ;_ &quot;$&quot;\ * \-#,##0.00_ ;_ &quot;$&quot;\ * &quot;-&quot;??_ ;_ @_ "/>
    <numFmt numFmtId="170" formatCode="_ [$€-2]\ * #,##0.00_ ;_ [$€-2]\ * \-#,##0.00_ ;_ [$€-2]\ * &quot;-&quot;??_ "/>
    <numFmt numFmtId="171" formatCode="mmmm/yyyy"/>
    <numFmt numFmtId="172" formatCode="mmmm\ yyyy"/>
    <numFmt numFmtId="173" formatCode="_(* #,##0.00000_);_(* \(#,##0.00000\);_(* &quot;-&quot;??_);_(@_)"/>
    <numFmt numFmtId="174" formatCode="_ * #,##0.000_ ;_ * \-#,##0.000_ ;_ * &quot;-&quot;??_ ;_ @_ "/>
    <numFmt numFmtId="175" formatCode="_ * #,##0.0000_ ;_ * \-#,##0.0000_ ;_ * &quot;-&quot;??_ ;_ @_ "/>
    <numFmt numFmtId="176" formatCode="_ * #,##0.0000000000_ ;_ * \-#,##0.0000000000_ ;_ * &quot;-&quot;??_ ;_ @_ 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"/>
      <name val="Arial"/>
      <family val="2"/>
    </font>
    <font>
      <u/>
      <sz val="9.35"/>
      <color theme="10"/>
      <name val="Calibri"/>
      <family val="2"/>
    </font>
    <font>
      <b/>
      <sz val="16"/>
      <name val="Arial"/>
      <family val="2"/>
    </font>
    <font>
      <b/>
      <sz val="20"/>
      <name val="Arial"/>
      <family val="2"/>
    </font>
    <font>
      <b/>
      <u/>
      <sz val="14"/>
      <color rgb="FFFF000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30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498">
    <xf numFmtId="0" fontId="0" fillId="0" borderId="0"/>
    <xf numFmtId="165" fontId="6" fillId="0" borderId="0" applyFont="0" applyFill="0" applyBorder="0" applyAlignment="0" applyProtection="0"/>
    <xf numFmtId="0" fontId="11" fillId="0" borderId="0"/>
    <xf numFmtId="0" fontId="6" fillId="0" borderId="0"/>
    <xf numFmtId="0" fontId="5" fillId="0" borderId="0"/>
    <xf numFmtId="0" fontId="4" fillId="0" borderId="0"/>
    <xf numFmtId="0" fontId="7" fillId="0" borderId="0" applyFill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165" fontId="6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2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wrapText="1"/>
    </xf>
    <xf numFmtId="166" fontId="0" fillId="0" borderId="0" xfId="1" applyNumberFormat="1" applyFont="1"/>
    <xf numFmtId="0" fontId="0" fillId="0" borderId="0" xfId="0" applyFill="1"/>
    <xf numFmtId="0" fontId="12" fillId="0" borderId="0" xfId="0" applyFont="1"/>
    <xf numFmtId="0" fontId="18" fillId="0" borderId="0" xfId="0" applyFont="1"/>
    <xf numFmtId="0" fontId="0" fillId="2" borderId="1" xfId="0" applyFill="1" applyBorder="1"/>
    <xf numFmtId="0" fontId="8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0" fontId="9" fillId="2" borderId="1" xfId="0" applyFont="1" applyFill="1" applyBorder="1"/>
    <xf numFmtId="166" fontId="9" fillId="6" borderId="1" xfId="1" applyNumberFormat="1" applyFont="1" applyFill="1" applyBorder="1" applyAlignment="1">
      <alignment horizontal="center"/>
    </xf>
    <xf numFmtId="166" fontId="9" fillId="6" borderId="1" xfId="1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Alignment="1">
      <alignment vertical="center"/>
    </xf>
    <xf numFmtId="16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1" fontId="0" fillId="0" borderId="0" xfId="0" applyNumberFormat="1"/>
    <xf numFmtId="0" fontId="1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22" fillId="2" borderId="15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0" xfId="0" applyFont="1"/>
    <xf numFmtId="171" fontId="12" fillId="4" borderId="5" xfId="0" applyNumberFormat="1" applyFont="1" applyFill="1" applyBorder="1" applyAlignment="1">
      <alignment horizontal="center" vertical="center"/>
    </xf>
    <xf numFmtId="171" fontId="12" fillId="0" borderId="6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166" fontId="9" fillId="0" borderId="4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9" xfId="1" applyFont="1" applyBorder="1" applyAlignment="1">
      <alignment horizontal="center" vertical="center"/>
    </xf>
    <xf numFmtId="165" fontId="0" fillId="0" borderId="12" xfId="1" applyFont="1" applyBorder="1" applyAlignment="1">
      <alignment horizontal="center" vertical="center"/>
    </xf>
    <xf numFmtId="165" fontId="0" fillId="0" borderId="8" xfId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66" fontId="6" fillId="0" borderId="13" xfId="1" applyNumberFormat="1" applyFont="1" applyFill="1" applyBorder="1" applyAlignment="1">
      <alignment horizontal="center"/>
    </xf>
    <xf numFmtId="166" fontId="6" fillId="0" borderId="14" xfId="1" applyNumberFormat="1" applyFont="1" applyFill="1" applyBorder="1" applyAlignment="1">
      <alignment horizontal="center"/>
    </xf>
    <xf numFmtId="166" fontId="6" fillId="0" borderId="15" xfId="1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6" fontId="6" fillId="2" borderId="5" xfId="1" applyNumberFormat="1" applyFont="1" applyFill="1" applyBorder="1" applyAlignment="1">
      <alignment horizontal="center"/>
    </xf>
    <xf numFmtId="166" fontId="6" fillId="2" borderId="6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>
      <alignment horizontal="center"/>
    </xf>
    <xf numFmtId="166" fontId="6" fillId="0" borderId="16" xfId="1" applyNumberFormat="1" applyFont="1" applyFill="1" applyBorder="1" applyAlignment="1">
      <alignment horizontal="center"/>
    </xf>
    <xf numFmtId="166" fontId="6" fillId="2" borderId="4" xfId="1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43" fontId="0" fillId="0" borderId="0" xfId="0" applyNumberFormat="1"/>
    <xf numFmtId="165" fontId="0" fillId="0" borderId="0" xfId="1" applyFont="1"/>
    <xf numFmtId="43" fontId="9" fillId="6" borderId="4" xfId="1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3" fillId="0" borderId="0" xfId="4632"/>
    <xf numFmtId="0" fontId="15" fillId="0" borderId="13" xfId="0" applyFont="1" applyBorder="1" applyAlignment="1">
      <alignment vertical="center"/>
    </xf>
    <xf numFmtId="0" fontId="23" fillId="0" borderId="0" xfId="0" applyFont="1"/>
    <xf numFmtId="166" fontId="0" fillId="0" borderId="0" xfId="0" applyNumberFormat="1"/>
    <xf numFmtId="0" fontId="6" fillId="2" borderId="13" xfId="0" applyFont="1" applyFill="1" applyBorder="1"/>
    <xf numFmtId="0" fontId="6" fillId="2" borderId="15" xfId="0" applyFont="1" applyFill="1" applyBorder="1"/>
    <xf numFmtId="0" fontId="8" fillId="6" borderId="18" xfId="0" applyFont="1" applyFill="1" applyBorder="1" applyAlignment="1">
      <alignment horizontal="center" vertical="center" wrapText="1"/>
    </xf>
    <xf numFmtId="166" fontId="21" fillId="0" borderId="13" xfId="1" applyNumberFormat="1" applyFont="1" applyFill="1" applyBorder="1" applyAlignment="1">
      <alignment horizontal="center"/>
    </xf>
    <xf numFmtId="166" fontId="21" fillId="7" borderId="13" xfId="1" applyNumberFormat="1" applyFont="1" applyFill="1" applyBorder="1" applyAlignment="1">
      <alignment horizontal="center"/>
    </xf>
    <xf numFmtId="166" fontId="21" fillId="0" borderId="15" xfId="1" applyNumberFormat="1" applyFont="1" applyFill="1" applyBorder="1" applyAlignment="1">
      <alignment horizontal="center"/>
    </xf>
    <xf numFmtId="166" fontId="21" fillId="7" borderId="19" xfId="1" applyNumberFormat="1" applyFont="1" applyFill="1" applyBorder="1" applyAlignment="1">
      <alignment horizontal="center"/>
    </xf>
    <xf numFmtId="166" fontId="21" fillId="8" borderId="13" xfId="1" applyNumberFormat="1" applyFont="1" applyFill="1" applyBorder="1" applyAlignment="1">
      <alignment horizontal="center"/>
    </xf>
    <xf numFmtId="0" fontId="10" fillId="0" borderId="0" xfId="0" applyFont="1"/>
    <xf numFmtId="172" fontId="12" fillId="2" borderId="4" xfId="0" applyNumberFormat="1" applyFont="1" applyFill="1" applyBorder="1" applyAlignment="1">
      <alignment wrapText="1"/>
    </xf>
    <xf numFmtId="0" fontId="21" fillId="4" borderId="4" xfId="6099" applyFont="1" applyFill="1" applyBorder="1" applyAlignment="1">
      <alignment horizontal="center" vertical="center"/>
    </xf>
    <xf numFmtId="0" fontId="22" fillId="2" borderId="19" xfId="6099" applyFont="1" applyFill="1" applyBorder="1" applyAlignment="1">
      <alignment horizontal="center" vertical="center" wrapText="1"/>
    </xf>
    <xf numFmtId="171" fontId="12" fillId="4" borderId="4" xfId="6099" applyNumberFormat="1" applyFont="1" applyFill="1" applyBorder="1" applyAlignment="1">
      <alignment horizontal="center" vertical="center"/>
    </xf>
    <xf numFmtId="166" fontId="21" fillId="8" borderId="15" xfId="1" applyNumberFormat="1" applyFont="1" applyFill="1" applyBorder="1" applyAlignment="1">
      <alignment horizontal="center"/>
    </xf>
    <xf numFmtId="173" fontId="0" fillId="0" borderId="0" xfId="0" applyNumberFormat="1"/>
    <xf numFmtId="0" fontId="12" fillId="2" borderId="4" xfId="6099" applyFont="1" applyFill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/>
    </xf>
    <xf numFmtId="0" fontId="6" fillId="3" borderId="1" xfId="6099" applyFont="1" applyFill="1" applyBorder="1" applyAlignment="1">
      <alignment wrapText="1"/>
    </xf>
    <xf numFmtId="0" fontId="0" fillId="0" borderId="1" xfId="0" applyBorder="1"/>
    <xf numFmtId="0" fontId="0" fillId="0" borderId="20" xfId="0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14" fontId="0" fillId="0" borderId="21" xfId="0" applyNumberFormat="1" applyBorder="1"/>
    <xf numFmtId="0" fontId="0" fillId="0" borderId="22" xfId="0" applyBorder="1"/>
    <xf numFmtId="14" fontId="0" fillId="0" borderId="23" xfId="0" applyNumberFormat="1" applyBorder="1"/>
    <xf numFmtId="0" fontId="0" fillId="0" borderId="9" xfId="0" applyBorder="1"/>
    <xf numFmtId="14" fontId="0" fillId="0" borderId="10" xfId="0" applyNumberFormat="1" applyBorder="1"/>
    <xf numFmtId="0" fontId="0" fillId="0" borderId="11" xfId="0" applyBorder="1"/>
    <xf numFmtId="0" fontId="0" fillId="0" borderId="12" xfId="0" applyBorder="1"/>
    <xf numFmtId="165" fontId="0" fillId="0" borderId="20" xfId="1" applyFont="1" applyBorder="1"/>
    <xf numFmtId="165" fontId="0" fillId="0" borderId="1" xfId="1" applyFont="1" applyBorder="1"/>
    <xf numFmtId="165" fontId="0" fillId="0" borderId="11" xfId="1" applyFont="1" applyBorder="1"/>
    <xf numFmtId="165" fontId="0" fillId="0" borderId="22" xfId="0" applyNumberFormat="1" applyBorder="1"/>
    <xf numFmtId="165" fontId="0" fillId="0" borderId="9" xfId="0" applyNumberFormat="1" applyBorder="1"/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5" fontId="8" fillId="2" borderId="6" xfId="1" applyFont="1" applyFill="1" applyBorder="1" applyAlignment="1">
      <alignment horizontal="center" vertical="center"/>
    </xf>
    <xf numFmtId="0" fontId="26" fillId="0" borderId="0" xfId="0" applyFont="1"/>
    <xf numFmtId="165" fontId="6" fillId="0" borderId="22" xfId="0" applyNumberFormat="1" applyFont="1" applyBorder="1" applyAlignment="1">
      <alignment horizontal="center" vertical="center"/>
    </xf>
    <xf numFmtId="0" fontId="6" fillId="0" borderId="9" xfId="0" applyFont="1" applyBorder="1"/>
    <xf numFmtId="174" fontId="0" fillId="0" borderId="1" xfId="1" applyNumberFormat="1" applyFont="1" applyBorder="1" applyAlignment="1">
      <alignment horizontal="center"/>
    </xf>
    <xf numFmtId="175" fontId="0" fillId="0" borderId="1" xfId="1" applyNumberFormat="1" applyFont="1" applyBorder="1" applyAlignment="1">
      <alignment horizontal="center"/>
    </xf>
    <xf numFmtId="0" fontId="6" fillId="0" borderId="1" xfId="0" applyFont="1" applyBorder="1"/>
    <xf numFmtId="175" fontId="0" fillId="0" borderId="9" xfId="0" applyNumberFormat="1" applyBorder="1"/>
    <xf numFmtId="165" fontId="0" fillId="0" borderId="12" xfId="0" applyNumberFormat="1" applyBorder="1"/>
    <xf numFmtId="0" fontId="27" fillId="2" borderId="6" xfId="0" applyFont="1" applyFill="1" applyBorder="1" applyAlignment="1">
      <alignment horizontal="center" vertical="center" wrapText="1"/>
    </xf>
    <xf numFmtId="165" fontId="0" fillId="0" borderId="26" xfId="1" applyFont="1" applyBorder="1"/>
    <xf numFmtId="165" fontId="1" fillId="0" borderId="1" xfId="1" applyFont="1" applyBorder="1"/>
    <xf numFmtId="165" fontId="1" fillId="0" borderId="11" xfId="1" applyFont="1" applyBorder="1"/>
    <xf numFmtId="176" fontId="1" fillId="0" borderId="1" xfId="1" applyNumberFormat="1" applyFont="1" applyBorder="1"/>
    <xf numFmtId="176" fontId="1" fillId="0" borderId="11" xfId="1" applyNumberFormat="1" applyFont="1" applyBorder="1"/>
    <xf numFmtId="49" fontId="27" fillId="2" borderId="17" xfId="0" applyNumberFormat="1" applyFont="1" applyFill="1" applyBorder="1" applyAlignment="1">
      <alignment horizontal="center" vertical="center" wrapText="1"/>
    </xf>
    <xf numFmtId="49" fontId="1" fillId="0" borderId="3" xfId="10497" applyNumberFormat="1" applyBorder="1"/>
    <xf numFmtId="49" fontId="1" fillId="0" borderId="28" xfId="10497" applyNumberFormat="1" applyBorder="1"/>
    <xf numFmtId="49" fontId="27" fillId="2" borderId="4" xfId="0" applyNumberFormat="1" applyFont="1" applyFill="1" applyBorder="1" applyAlignment="1">
      <alignment horizontal="center" vertical="center" wrapText="1"/>
    </xf>
    <xf numFmtId="49" fontId="1" fillId="0" borderId="14" xfId="10497" applyNumberFormat="1" applyBorder="1"/>
    <xf numFmtId="49" fontId="1" fillId="0" borderId="15" xfId="10497" applyNumberFormat="1" applyBorder="1"/>
    <xf numFmtId="165" fontId="0" fillId="0" borderId="0" xfId="0" applyNumberFormat="1"/>
    <xf numFmtId="165" fontId="0" fillId="7" borderId="27" xfId="1" applyFont="1" applyFill="1" applyBorder="1"/>
    <xf numFmtId="165" fontId="0" fillId="7" borderId="4" xfId="1" applyFont="1" applyFill="1" applyBorder="1"/>
    <xf numFmtId="49" fontId="1" fillId="0" borderId="29" xfId="10497" applyNumberFormat="1" applyBorder="1"/>
    <xf numFmtId="49" fontId="1" fillId="0" borderId="24" xfId="10497" applyNumberFormat="1" applyBorder="1"/>
    <xf numFmtId="165" fontId="1" fillId="0" borderId="20" xfId="1" applyFont="1" applyBorder="1"/>
    <xf numFmtId="176" fontId="1" fillId="0" borderId="20" xfId="1" applyNumberFormat="1" applyFont="1" applyBorder="1"/>
    <xf numFmtId="0" fontId="27" fillId="2" borderId="7" xfId="0" applyFont="1" applyFill="1" applyBorder="1" applyAlignment="1">
      <alignment horizontal="center" vertical="center" wrapText="1"/>
    </xf>
    <xf numFmtId="165" fontId="0" fillId="0" borderId="22" xfId="1" applyFont="1" applyBorder="1"/>
    <xf numFmtId="165" fontId="0" fillId="0" borderId="9" xfId="1" applyFont="1" applyBorder="1"/>
    <xf numFmtId="165" fontId="0" fillId="0" borderId="12" xfId="1" applyFont="1" applyBorder="1"/>
    <xf numFmtId="0" fontId="8" fillId="7" borderId="7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65" fontId="6" fillId="0" borderId="1" xfId="1" applyFont="1" applyBorder="1"/>
    <xf numFmtId="165" fontId="0" fillId="10" borderId="1" xfId="0" applyNumberFormat="1" applyFill="1" applyBorder="1"/>
    <xf numFmtId="0" fontId="8" fillId="10" borderId="1" xfId="0" applyFont="1" applyFill="1" applyBorder="1"/>
    <xf numFmtId="165" fontId="0" fillId="0" borderId="8" xfId="1" applyFont="1" applyBorder="1"/>
    <xf numFmtId="0" fontId="0" fillId="0" borderId="23" xfId="0" applyBorder="1"/>
    <xf numFmtId="0" fontId="0" fillId="0" borderId="10" xfId="0" applyBorder="1"/>
    <xf numFmtId="0" fontId="8" fillId="7" borderId="3" xfId="0" applyFont="1" applyFill="1" applyBorder="1" applyAlignment="1">
      <alignment horizontal="center" vertical="center"/>
    </xf>
    <xf numFmtId="165" fontId="0" fillId="0" borderId="3" xfId="1" applyFont="1" applyBorder="1"/>
    <xf numFmtId="165" fontId="0" fillId="9" borderId="3" xfId="1" applyFont="1" applyFill="1" applyBorder="1"/>
    <xf numFmtId="165" fontId="0" fillId="10" borderId="3" xfId="1" applyFont="1" applyFill="1" applyBorder="1"/>
    <xf numFmtId="0" fontId="6" fillId="0" borderId="20" xfId="0" applyFont="1" applyBorder="1"/>
    <xf numFmtId="0" fontId="6" fillId="0" borderId="25" xfId="0" applyFont="1" applyBorder="1"/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</cellXfs>
  <cellStyles count="10498">
    <cellStyle name="Comma" xfId="1" builtinId="3"/>
    <cellStyle name="Estilo 1" xfId="6"/>
    <cellStyle name="Euro" xfId="7"/>
    <cellStyle name="Euro 2" xfId="8"/>
    <cellStyle name="Euro 3" xfId="9"/>
    <cellStyle name="Euro 4" xfId="10"/>
    <cellStyle name="Euro 5" xfId="11"/>
    <cellStyle name="Euro 6" xfId="12"/>
    <cellStyle name="Euro 7" xfId="13"/>
    <cellStyle name="Hipervínculo 2" xfId="14"/>
    <cellStyle name="Hipervínculo 3" xfId="6100"/>
    <cellStyle name="Millares [0] 2 2" xfId="16"/>
    <cellStyle name="Millares [0] 2 3" xfId="17"/>
    <cellStyle name="Millares [0] 2 4" xfId="18"/>
    <cellStyle name="Millares [0] 2 5" xfId="19"/>
    <cellStyle name="Millares [0] 2 6" xfId="20"/>
    <cellStyle name="Millares [0] 2 7" xfId="21"/>
    <cellStyle name="Millares [0] 3" xfId="22"/>
    <cellStyle name="Millares 10" xfId="23"/>
    <cellStyle name="Millares 103" xfId="24"/>
    <cellStyle name="Millares 11" xfId="25"/>
    <cellStyle name="Millares 11 2" xfId="26"/>
    <cellStyle name="Millares 11 2 2" xfId="27"/>
    <cellStyle name="Millares 11 2 3" xfId="28"/>
    <cellStyle name="Millares 11 2 4" xfId="29"/>
    <cellStyle name="Millares 11 2 5" xfId="30"/>
    <cellStyle name="Millares 11 3" xfId="31"/>
    <cellStyle name="Millares 11 3 2" xfId="32"/>
    <cellStyle name="Millares 11 3 3" xfId="33"/>
    <cellStyle name="Millares 11 3 4" xfId="34"/>
    <cellStyle name="Millares 11 3 5" xfId="35"/>
    <cellStyle name="Millares 11 4" xfId="36"/>
    <cellStyle name="Millares 11 4 2" xfId="37"/>
    <cellStyle name="Millares 11 4 3" xfId="38"/>
    <cellStyle name="Millares 11 4 4" xfId="39"/>
    <cellStyle name="Millares 11 4 5" xfId="40"/>
    <cellStyle name="Millares 11 5" xfId="41"/>
    <cellStyle name="Millares 11 5 2" xfId="42"/>
    <cellStyle name="Millares 11 5 3" xfId="43"/>
    <cellStyle name="Millares 11 5 4" xfId="44"/>
    <cellStyle name="Millares 11 5 5" xfId="45"/>
    <cellStyle name="Millares 11 6" xfId="46"/>
    <cellStyle name="Millares 11 6 2" xfId="47"/>
    <cellStyle name="Millares 11 6 3" xfId="48"/>
    <cellStyle name="Millares 11 6 4" xfId="49"/>
    <cellStyle name="Millares 11 6 5" xfId="50"/>
    <cellStyle name="Millares 11 7" xfId="51"/>
    <cellStyle name="Millares 11 7 2" xfId="52"/>
    <cellStyle name="Millares 11 7 3" xfId="53"/>
    <cellStyle name="Millares 11 7 4" xfId="54"/>
    <cellStyle name="Millares 11 7 5" xfId="55"/>
    <cellStyle name="Millares 12" xfId="56"/>
    <cellStyle name="Millares 13" xfId="57"/>
    <cellStyle name="Millares 14" xfId="58"/>
    <cellStyle name="Millares 15" xfId="59"/>
    <cellStyle name="Millares 16" xfId="60"/>
    <cellStyle name="Millares 17" xfId="61"/>
    <cellStyle name="Millares 18" xfId="62"/>
    <cellStyle name="Millares 18 10" xfId="63"/>
    <cellStyle name="Millares 18 11" xfId="64"/>
    <cellStyle name="Millares 18 12" xfId="65"/>
    <cellStyle name="Millares 18 13" xfId="66"/>
    <cellStyle name="Millares 18 14" xfId="67"/>
    <cellStyle name="Millares 18 15" xfId="68"/>
    <cellStyle name="Millares 18 16" xfId="69"/>
    <cellStyle name="Millares 18 17" xfId="70"/>
    <cellStyle name="Millares 18 18" xfId="71"/>
    <cellStyle name="Millares 18 19" xfId="72"/>
    <cellStyle name="Millares 18 2" xfId="73"/>
    <cellStyle name="Millares 18 20" xfId="74"/>
    <cellStyle name="Millares 18 21" xfId="75"/>
    <cellStyle name="Millares 18 22" xfId="76"/>
    <cellStyle name="Millares 18 23" xfId="77"/>
    <cellStyle name="Millares 18 24" xfId="78"/>
    <cellStyle name="Millares 18 25" xfId="79"/>
    <cellStyle name="Millares 18 26" xfId="80"/>
    <cellStyle name="Millares 18 27" xfId="81"/>
    <cellStyle name="Millares 18 28" xfId="82"/>
    <cellStyle name="Millares 18 29" xfId="83"/>
    <cellStyle name="Millares 18 3" xfId="84"/>
    <cellStyle name="Millares 18 4" xfId="85"/>
    <cellStyle name="Millares 18 5" xfId="86"/>
    <cellStyle name="Millares 18 6" xfId="87"/>
    <cellStyle name="Millares 18 7" xfId="88"/>
    <cellStyle name="Millares 18 8" xfId="89"/>
    <cellStyle name="Millares 18 9" xfId="90"/>
    <cellStyle name="Millares 19" xfId="91"/>
    <cellStyle name="Millares 2" xfId="92"/>
    <cellStyle name="Millares 2 10" xfId="93"/>
    <cellStyle name="Millares 2 10 2" xfId="94"/>
    <cellStyle name="Millares 2 11" xfId="95"/>
    <cellStyle name="Millares 2 12" xfId="96"/>
    <cellStyle name="Millares 2 13" xfId="97"/>
    <cellStyle name="Millares 2 14" xfId="4620"/>
    <cellStyle name="Millares 2 2" xfId="98"/>
    <cellStyle name="Millares 2 2 10" xfId="99"/>
    <cellStyle name="Millares 2 2 10 2" xfId="100"/>
    <cellStyle name="Millares 2 2 11" xfId="101"/>
    <cellStyle name="Millares 2 2 11 2" xfId="102"/>
    <cellStyle name="Millares 2 2 12" xfId="103"/>
    <cellStyle name="Millares 2 2 12 2" xfId="104"/>
    <cellStyle name="Millares 2 2 13" xfId="105"/>
    <cellStyle name="Millares 2 2 13 2" xfId="106"/>
    <cellStyle name="Millares 2 2 14" xfId="107"/>
    <cellStyle name="Millares 2 2 14 2" xfId="108"/>
    <cellStyle name="Millares 2 2 15" xfId="109"/>
    <cellStyle name="Millares 2 2 15 2" xfId="110"/>
    <cellStyle name="Millares 2 2 16" xfId="111"/>
    <cellStyle name="Millares 2 2 16 2" xfId="112"/>
    <cellStyle name="Millares 2 2 17" xfId="113"/>
    <cellStyle name="Millares 2 2 17 2" xfId="114"/>
    <cellStyle name="Millares 2 2 18" xfId="115"/>
    <cellStyle name="Millares 2 2 18 2" xfId="116"/>
    <cellStyle name="Millares 2 2 19" xfId="117"/>
    <cellStyle name="Millares 2 2 19 2" xfId="118"/>
    <cellStyle name="Millares 2 2 2" xfId="119"/>
    <cellStyle name="Millares 2 2 2 2" xfId="120"/>
    <cellStyle name="Millares 2 2 20" xfId="121"/>
    <cellStyle name="Millares 2 2 20 2" xfId="122"/>
    <cellStyle name="Millares 2 2 21" xfId="123"/>
    <cellStyle name="Millares 2 2 22" xfId="124"/>
    <cellStyle name="Millares 2 2 23" xfId="125"/>
    <cellStyle name="Millares 2 2 24" xfId="126"/>
    <cellStyle name="Millares 2 2 25" xfId="127"/>
    <cellStyle name="Millares 2 2 3" xfId="128"/>
    <cellStyle name="Millares 2 2 4" xfId="129"/>
    <cellStyle name="Millares 2 2 5" xfId="130"/>
    <cellStyle name="Millares 2 2 6" xfId="131"/>
    <cellStyle name="Millares 2 2 7" xfId="132"/>
    <cellStyle name="Millares 2 2 7 2" xfId="133"/>
    <cellStyle name="Millares 2 2 8" xfId="134"/>
    <cellStyle name="Millares 2 2 8 2" xfId="135"/>
    <cellStyle name="Millares 2 2 9" xfId="136"/>
    <cellStyle name="Millares 2 2 9 2" xfId="137"/>
    <cellStyle name="Millares 2 3" xfId="138"/>
    <cellStyle name="Millares 2 3 2" xfId="139"/>
    <cellStyle name="Millares 2 3 2 2" xfId="140"/>
    <cellStyle name="Millares 2 3 3" xfId="141"/>
    <cellStyle name="Millares 2 4" xfId="142"/>
    <cellStyle name="Millares 2 4 2" xfId="143"/>
    <cellStyle name="Millares 2 5" xfId="144"/>
    <cellStyle name="Millares 2 5 2" xfId="145"/>
    <cellStyle name="Millares 2 6" xfId="146"/>
    <cellStyle name="Millares 2 6 2" xfId="147"/>
    <cellStyle name="Millares 2 7" xfId="148"/>
    <cellStyle name="Millares 2 7 2" xfId="149"/>
    <cellStyle name="Millares 2 8" xfId="150"/>
    <cellStyle name="Millares 2 8 2" xfId="151"/>
    <cellStyle name="Millares 2 9" xfId="152"/>
    <cellStyle name="Millares 2 9 2" xfId="153"/>
    <cellStyle name="Millares 20" xfId="154"/>
    <cellStyle name="Millares 21" xfId="155"/>
    <cellStyle name="Millares 22" xfId="156"/>
    <cellStyle name="Millares 23" xfId="157"/>
    <cellStyle name="Millares 23 10" xfId="158"/>
    <cellStyle name="Millares 23 11" xfId="159"/>
    <cellStyle name="Millares 23 12" xfId="160"/>
    <cellStyle name="Millares 23 13" xfId="161"/>
    <cellStyle name="Millares 23 14" xfId="162"/>
    <cellStyle name="Millares 23 15" xfId="163"/>
    <cellStyle name="Millares 23 16" xfId="164"/>
    <cellStyle name="Millares 23 17" xfId="165"/>
    <cellStyle name="Millares 23 18" xfId="166"/>
    <cellStyle name="Millares 23 19" xfId="167"/>
    <cellStyle name="Millares 23 2" xfId="168"/>
    <cellStyle name="Millares 23 20" xfId="169"/>
    <cellStyle name="Millares 23 21" xfId="170"/>
    <cellStyle name="Millares 23 22" xfId="171"/>
    <cellStyle name="Millares 23 23" xfId="172"/>
    <cellStyle name="Millares 23 24" xfId="173"/>
    <cellStyle name="Millares 23 3" xfId="174"/>
    <cellStyle name="Millares 23 4" xfId="175"/>
    <cellStyle name="Millares 23 5" xfId="176"/>
    <cellStyle name="Millares 23 6" xfId="177"/>
    <cellStyle name="Millares 23 7" xfId="178"/>
    <cellStyle name="Millares 23 8" xfId="179"/>
    <cellStyle name="Millares 23 9" xfId="180"/>
    <cellStyle name="Millares 24" xfId="181"/>
    <cellStyle name="Millares 25" xfId="182"/>
    <cellStyle name="Millares 26" xfId="183"/>
    <cellStyle name="Millares 27" xfId="184"/>
    <cellStyle name="Millares 28" xfId="185"/>
    <cellStyle name="Millares 29" xfId="186"/>
    <cellStyle name="Millares 3" xfId="187"/>
    <cellStyle name="Millares 3 10" xfId="188"/>
    <cellStyle name="Millares 3 10 2" xfId="189"/>
    <cellStyle name="Millares 3 11" xfId="190"/>
    <cellStyle name="Millares 3 11 2" xfId="191"/>
    <cellStyle name="Millares 3 12" xfId="192"/>
    <cellStyle name="Millares 3 12 2" xfId="193"/>
    <cellStyle name="Millares 3 13" xfId="194"/>
    <cellStyle name="Millares 3 13 2" xfId="195"/>
    <cellStyle name="Millares 3 14" xfId="196"/>
    <cellStyle name="Millares 3 14 2" xfId="197"/>
    <cellStyle name="Millares 3 15" xfId="198"/>
    <cellStyle name="Millares 3 15 2" xfId="199"/>
    <cellStyle name="Millares 3 16" xfId="200"/>
    <cellStyle name="Millares 3 16 2" xfId="201"/>
    <cellStyle name="Millares 3 17" xfId="202"/>
    <cellStyle name="Millares 3 2" xfId="203"/>
    <cellStyle name="Millares 3 2 10" xfId="204"/>
    <cellStyle name="Millares 3 2 2" xfId="205"/>
    <cellStyle name="Millares 3 2 2 2" xfId="206"/>
    <cellStyle name="Millares 3 2 3" xfId="207"/>
    <cellStyle name="Millares 3 2 4" xfId="208"/>
    <cellStyle name="Millares 3 2 5" xfId="209"/>
    <cellStyle name="Millares 3 2 6" xfId="210"/>
    <cellStyle name="Millares 3 2 7" xfId="211"/>
    <cellStyle name="Millares 3 2 8" xfId="212"/>
    <cellStyle name="Millares 3 2 9" xfId="213"/>
    <cellStyle name="Millares 3 3" xfId="214"/>
    <cellStyle name="Millares 3 3 2" xfId="215"/>
    <cellStyle name="Millares 3 4" xfId="216"/>
    <cellStyle name="Millares 3 4 2" xfId="217"/>
    <cellStyle name="Millares 3 5" xfId="218"/>
    <cellStyle name="Millares 3 5 2" xfId="219"/>
    <cellStyle name="Millares 3 6" xfId="220"/>
    <cellStyle name="Millares 3 6 2" xfId="221"/>
    <cellStyle name="Millares 3 7" xfId="222"/>
    <cellStyle name="Millares 3 7 2" xfId="223"/>
    <cellStyle name="Millares 3 8" xfId="224"/>
    <cellStyle name="Millares 3 8 2" xfId="225"/>
    <cellStyle name="Millares 3 9" xfId="226"/>
    <cellStyle name="Millares 3 9 2" xfId="227"/>
    <cellStyle name="Millares 30" xfId="228"/>
    <cellStyle name="Millares 31" xfId="229"/>
    <cellStyle name="Millares 32" xfId="4624"/>
    <cellStyle name="Millares 32 2" xfId="6092"/>
    <cellStyle name="Millares 32 2 2" xfId="10493"/>
    <cellStyle name="Millares 32 3" xfId="9028"/>
    <cellStyle name="Millares 33" xfId="4627"/>
    <cellStyle name="Millares 34" xfId="6093"/>
    <cellStyle name="Millares 35" xfId="6094"/>
    <cellStyle name="Millares 36" xfId="6097"/>
    <cellStyle name="Millares 36 2" xfId="10495"/>
    <cellStyle name="Millares 37" xfId="4622"/>
    <cellStyle name="Millares 37 2" xfId="9026"/>
    <cellStyle name="Millares 38" xfId="6098"/>
    <cellStyle name="Millares 38 2" xfId="10496"/>
    <cellStyle name="Millares 4" xfId="230"/>
    <cellStyle name="Millares 4 2" xfId="231"/>
    <cellStyle name="Millares 4 2 10" xfId="232"/>
    <cellStyle name="Millares 4 2 10 2" xfId="233"/>
    <cellStyle name="Millares 4 2 11" xfId="234"/>
    <cellStyle name="Millares 4 2 11 2" xfId="235"/>
    <cellStyle name="Millares 4 2 12" xfId="236"/>
    <cellStyle name="Millares 4 2 12 2" xfId="237"/>
    <cellStyle name="Millares 4 2 13" xfId="238"/>
    <cellStyle name="Millares 4 2 13 2" xfId="239"/>
    <cellStyle name="Millares 4 2 14" xfId="240"/>
    <cellStyle name="Millares 4 2 14 2" xfId="241"/>
    <cellStyle name="Millares 4 2 15" xfId="242"/>
    <cellStyle name="Millares 4 2 15 2" xfId="243"/>
    <cellStyle name="Millares 4 2 16" xfId="244"/>
    <cellStyle name="Millares 4 2 16 2" xfId="245"/>
    <cellStyle name="Millares 4 2 17" xfId="246"/>
    <cellStyle name="Millares 4 2 17 2" xfId="247"/>
    <cellStyle name="Millares 4 2 18" xfId="248"/>
    <cellStyle name="Millares 4 2 18 2" xfId="249"/>
    <cellStyle name="Millares 4 2 19" xfId="250"/>
    <cellStyle name="Millares 4 2 19 2" xfId="251"/>
    <cellStyle name="Millares 4 2 2" xfId="252"/>
    <cellStyle name="Millares 4 2 2 2" xfId="253"/>
    <cellStyle name="Millares 4 2 20" xfId="254"/>
    <cellStyle name="Millares 4 2 21" xfId="255"/>
    <cellStyle name="Millares 4 2 22" xfId="256"/>
    <cellStyle name="Millares 4 2 23" xfId="257"/>
    <cellStyle name="Millares 4 2 24" xfId="258"/>
    <cellStyle name="Millares 4 2 3" xfId="259"/>
    <cellStyle name="Millares 4 2 4" xfId="260"/>
    <cellStyle name="Millares 4 2 5" xfId="261"/>
    <cellStyle name="Millares 4 2 6" xfId="262"/>
    <cellStyle name="Millares 4 2 6 2" xfId="263"/>
    <cellStyle name="Millares 4 2 7" xfId="264"/>
    <cellStyle name="Millares 4 2 7 2" xfId="265"/>
    <cellStyle name="Millares 4 2 8" xfId="266"/>
    <cellStyle name="Millares 4 2 8 2" xfId="267"/>
    <cellStyle name="Millares 4 2 9" xfId="268"/>
    <cellStyle name="Millares 4 2 9 2" xfId="269"/>
    <cellStyle name="Millares 4 3" xfId="270"/>
    <cellStyle name="Millares 5" xfId="15"/>
    <cellStyle name="Millares 5 2" xfId="271"/>
    <cellStyle name="Millares 5 3" xfId="272"/>
    <cellStyle name="Millares 6" xfId="273"/>
    <cellStyle name="Millares 6 2" xfId="274"/>
    <cellStyle name="Millares 7" xfId="275"/>
    <cellStyle name="Millares 8" xfId="276"/>
    <cellStyle name="Millares 9" xfId="277"/>
    <cellStyle name="Moneda 2 2" xfId="278"/>
    <cellStyle name="Moneda 2 2 2" xfId="279"/>
    <cellStyle name="Moneda 2 2 3" xfId="280"/>
    <cellStyle name="Moneda 2 3" xfId="281"/>
    <cellStyle name="Moneda 2 3 2" xfId="282"/>
    <cellStyle name="Moneda 2 4" xfId="283"/>
    <cellStyle name="Moneda 2 4 2" xfId="284"/>
    <cellStyle name="Moneda 2 5" xfId="285"/>
    <cellStyle name="Moneda 2 5 2" xfId="286"/>
    <cellStyle name="Moneda 2 6" xfId="287"/>
    <cellStyle name="Moneda 2 6 2" xfId="288"/>
    <cellStyle name="Moneda 2 7" xfId="289"/>
    <cellStyle name="Moneda 2 7 2" xfId="290"/>
    <cellStyle name="Moneda 2 8" xfId="291"/>
    <cellStyle name="Moneda 2 8 2" xfId="292"/>
    <cellStyle name="Moneda 2 9" xfId="293"/>
    <cellStyle name="Moneda 3 2" xfId="294"/>
    <cellStyle name="Moneda 3 3" xfId="295"/>
    <cellStyle name="Moneda 33 2" xfId="296"/>
    <cellStyle name="Moneda 33 3" xfId="297"/>
    <cellStyle name="Moneda 37" xfId="298"/>
    <cellStyle name="Moneda 37 2" xfId="299"/>
    <cellStyle name="Moneda 38" xfId="300"/>
    <cellStyle name="Moneda 4 2" xfId="301"/>
    <cellStyle name="Moneda 4 3" xfId="302"/>
    <cellStyle name="Normal" xfId="0" builtinId="0"/>
    <cellStyle name="Normal 10" xfId="303"/>
    <cellStyle name="Normal 10 10" xfId="304"/>
    <cellStyle name="Normal 10 10 2" xfId="305"/>
    <cellStyle name="Normal 10 11" xfId="306"/>
    <cellStyle name="Normal 10 11 2" xfId="307"/>
    <cellStyle name="Normal 10 2" xfId="308"/>
    <cellStyle name="Normal 10 2 2" xfId="309"/>
    <cellStyle name="Normal 10 3" xfId="310"/>
    <cellStyle name="Normal 10 3 2" xfId="311"/>
    <cellStyle name="Normal 10 4" xfId="312"/>
    <cellStyle name="Normal 10 4 2" xfId="313"/>
    <cellStyle name="Normal 10 5" xfId="314"/>
    <cellStyle name="Normal 10 5 2" xfId="315"/>
    <cellStyle name="Normal 10 6" xfId="316"/>
    <cellStyle name="Normal 10 6 2" xfId="317"/>
    <cellStyle name="Normal 10 7" xfId="318"/>
    <cellStyle name="Normal 10 7 2" xfId="319"/>
    <cellStyle name="Normal 10 8" xfId="320"/>
    <cellStyle name="Normal 10 8 2" xfId="321"/>
    <cellStyle name="Normal 10 9" xfId="322"/>
    <cellStyle name="Normal 10 9 2" xfId="323"/>
    <cellStyle name="Normal 100 10" xfId="324"/>
    <cellStyle name="Normal 100 10 2" xfId="4632"/>
    <cellStyle name="Normal 100 10 2 2" xfId="9033"/>
    <cellStyle name="Normal 100 10 3" xfId="3161"/>
    <cellStyle name="Normal 100 10 3 2" xfId="7566"/>
    <cellStyle name="Normal 100 10 4" xfId="6104"/>
    <cellStyle name="Normal 100 11" xfId="325"/>
    <cellStyle name="Normal 100 11 2" xfId="4633"/>
    <cellStyle name="Normal 100 11 2 2" xfId="9034"/>
    <cellStyle name="Normal 100 11 3" xfId="3162"/>
    <cellStyle name="Normal 100 11 3 2" xfId="7567"/>
    <cellStyle name="Normal 100 11 4" xfId="6105"/>
    <cellStyle name="Normal 100 12" xfId="326"/>
    <cellStyle name="Normal 100 12 2" xfId="4634"/>
    <cellStyle name="Normal 100 12 2 2" xfId="9035"/>
    <cellStyle name="Normal 100 12 3" xfId="3163"/>
    <cellStyle name="Normal 100 12 3 2" xfId="7568"/>
    <cellStyle name="Normal 100 12 4" xfId="6106"/>
    <cellStyle name="Normal 100 13" xfId="327"/>
    <cellStyle name="Normal 100 13 2" xfId="4635"/>
    <cellStyle name="Normal 100 13 2 2" xfId="9036"/>
    <cellStyle name="Normal 100 13 3" xfId="3164"/>
    <cellStyle name="Normal 100 13 3 2" xfId="7569"/>
    <cellStyle name="Normal 100 13 4" xfId="6107"/>
    <cellStyle name="Normal 100 14" xfId="328"/>
    <cellStyle name="Normal 100 14 2" xfId="4636"/>
    <cellStyle name="Normal 100 14 2 2" xfId="9037"/>
    <cellStyle name="Normal 100 14 3" xfId="3165"/>
    <cellStyle name="Normal 100 14 3 2" xfId="7570"/>
    <cellStyle name="Normal 100 14 4" xfId="6108"/>
    <cellStyle name="Normal 100 15" xfId="329"/>
    <cellStyle name="Normal 100 15 2" xfId="4637"/>
    <cellStyle name="Normal 100 15 2 2" xfId="9038"/>
    <cellStyle name="Normal 100 15 3" xfId="3166"/>
    <cellStyle name="Normal 100 15 3 2" xfId="7571"/>
    <cellStyle name="Normal 100 15 4" xfId="6109"/>
    <cellStyle name="Normal 100 16" xfId="330"/>
    <cellStyle name="Normal 100 16 2" xfId="4638"/>
    <cellStyle name="Normal 100 16 2 2" xfId="9039"/>
    <cellStyle name="Normal 100 16 3" xfId="3167"/>
    <cellStyle name="Normal 100 16 3 2" xfId="7572"/>
    <cellStyle name="Normal 100 16 4" xfId="6110"/>
    <cellStyle name="Normal 100 17" xfId="331"/>
    <cellStyle name="Normal 100 17 2" xfId="4639"/>
    <cellStyle name="Normal 100 17 2 2" xfId="9040"/>
    <cellStyle name="Normal 100 17 3" xfId="3168"/>
    <cellStyle name="Normal 100 17 3 2" xfId="7573"/>
    <cellStyle name="Normal 100 17 4" xfId="6111"/>
    <cellStyle name="Normal 100 18" xfId="332"/>
    <cellStyle name="Normal 100 18 2" xfId="4640"/>
    <cellStyle name="Normal 100 18 2 2" xfId="9041"/>
    <cellStyle name="Normal 100 18 3" xfId="3169"/>
    <cellStyle name="Normal 100 18 3 2" xfId="7574"/>
    <cellStyle name="Normal 100 18 4" xfId="6112"/>
    <cellStyle name="Normal 100 19" xfId="333"/>
    <cellStyle name="Normal 100 19 2" xfId="4641"/>
    <cellStyle name="Normal 100 19 2 2" xfId="9042"/>
    <cellStyle name="Normal 100 19 3" xfId="3170"/>
    <cellStyle name="Normal 100 19 3 2" xfId="7575"/>
    <cellStyle name="Normal 100 19 4" xfId="6113"/>
    <cellStyle name="Normal 100 2" xfId="334"/>
    <cellStyle name="Normal 100 2 2" xfId="4642"/>
    <cellStyle name="Normal 100 2 2 2" xfId="9043"/>
    <cellStyle name="Normal 100 2 3" xfId="3171"/>
    <cellStyle name="Normal 100 2 3 2" xfId="7576"/>
    <cellStyle name="Normal 100 2 4" xfId="6114"/>
    <cellStyle name="Normal 100 20" xfId="335"/>
    <cellStyle name="Normal 100 20 2" xfId="4643"/>
    <cellStyle name="Normal 100 20 2 2" xfId="9044"/>
    <cellStyle name="Normal 100 20 3" xfId="3172"/>
    <cellStyle name="Normal 100 20 3 2" xfId="7577"/>
    <cellStyle name="Normal 100 20 4" xfId="6115"/>
    <cellStyle name="Normal 100 21" xfId="336"/>
    <cellStyle name="Normal 100 21 2" xfId="4644"/>
    <cellStyle name="Normal 100 21 2 2" xfId="9045"/>
    <cellStyle name="Normal 100 21 3" xfId="3173"/>
    <cellStyle name="Normal 100 21 3 2" xfId="7578"/>
    <cellStyle name="Normal 100 21 4" xfId="6116"/>
    <cellStyle name="Normal 100 22" xfId="337"/>
    <cellStyle name="Normal 100 22 2" xfId="4645"/>
    <cellStyle name="Normal 100 22 2 2" xfId="9046"/>
    <cellStyle name="Normal 100 22 3" xfId="3174"/>
    <cellStyle name="Normal 100 22 3 2" xfId="7579"/>
    <cellStyle name="Normal 100 22 4" xfId="6117"/>
    <cellStyle name="Normal 100 23" xfId="338"/>
    <cellStyle name="Normal 100 23 2" xfId="4646"/>
    <cellStyle name="Normal 100 23 2 2" xfId="9047"/>
    <cellStyle name="Normal 100 23 3" xfId="3175"/>
    <cellStyle name="Normal 100 23 3 2" xfId="7580"/>
    <cellStyle name="Normal 100 23 4" xfId="6118"/>
    <cellStyle name="Normal 100 24" xfId="339"/>
    <cellStyle name="Normal 100 24 2" xfId="4647"/>
    <cellStyle name="Normal 100 24 2 2" xfId="9048"/>
    <cellStyle name="Normal 100 24 3" xfId="3176"/>
    <cellStyle name="Normal 100 24 3 2" xfId="7581"/>
    <cellStyle name="Normal 100 24 4" xfId="6119"/>
    <cellStyle name="Normal 100 25" xfId="340"/>
    <cellStyle name="Normal 100 25 2" xfId="4648"/>
    <cellStyle name="Normal 100 25 2 2" xfId="9049"/>
    <cellStyle name="Normal 100 25 3" xfId="3177"/>
    <cellStyle name="Normal 100 25 3 2" xfId="7582"/>
    <cellStyle name="Normal 100 25 4" xfId="6120"/>
    <cellStyle name="Normal 100 26" xfId="341"/>
    <cellStyle name="Normal 100 26 2" xfId="4649"/>
    <cellStyle name="Normal 100 26 2 2" xfId="9050"/>
    <cellStyle name="Normal 100 26 3" xfId="3178"/>
    <cellStyle name="Normal 100 26 3 2" xfId="7583"/>
    <cellStyle name="Normal 100 26 4" xfId="6121"/>
    <cellStyle name="Normal 100 27" xfId="342"/>
    <cellStyle name="Normal 100 27 2" xfId="4650"/>
    <cellStyle name="Normal 100 27 2 2" xfId="9051"/>
    <cellStyle name="Normal 100 27 3" xfId="3179"/>
    <cellStyle name="Normal 100 27 3 2" xfId="7584"/>
    <cellStyle name="Normal 100 27 4" xfId="6122"/>
    <cellStyle name="Normal 100 3" xfId="343"/>
    <cellStyle name="Normal 100 3 2" xfId="4651"/>
    <cellStyle name="Normal 100 3 2 2" xfId="9052"/>
    <cellStyle name="Normal 100 3 3" xfId="3180"/>
    <cellStyle name="Normal 100 3 3 2" xfId="7585"/>
    <cellStyle name="Normal 100 3 4" xfId="6123"/>
    <cellStyle name="Normal 100 4" xfId="344"/>
    <cellStyle name="Normal 100 4 2" xfId="4652"/>
    <cellStyle name="Normal 100 4 2 2" xfId="9053"/>
    <cellStyle name="Normal 100 4 3" xfId="3181"/>
    <cellStyle name="Normal 100 4 3 2" xfId="7586"/>
    <cellStyle name="Normal 100 4 4" xfId="6124"/>
    <cellStyle name="Normal 100 5" xfId="345"/>
    <cellStyle name="Normal 100 5 2" xfId="4653"/>
    <cellStyle name="Normal 100 5 2 2" xfId="9054"/>
    <cellStyle name="Normal 100 5 3" xfId="3182"/>
    <cellStyle name="Normal 100 5 3 2" xfId="7587"/>
    <cellStyle name="Normal 100 5 4" xfId="6125"/>
    <cellStyle name="Normal 100 6" xfId="346"/>
    <cellStyle name="Normal 100 6 2" xfId="4654"/>
    <cellStyle name="Normal 100 6 2 2" xfId="9055"/>
    <cellStyle name="Normal 100 6 3" xfId="3183"/>
    <cellStyle name="Normal 100 6 3 2" xfId="7588"/>
    <cellStyle name="Normal 100 6 4" xfId="6126"/>
    <cellStyle name="Normal 100 7" xfId="347"/>
    <cellStyle name="Normal 100 7 2" xfId="4655"/>
    <cellStyle name="Normal 100 7 2 2" xfId="9056"/>
    <cellStyle name="Normal 100 7 3" xfId="3184"/>
    <cellStyle name="Normal 100 7 3 2" xfId="7589"/>
    <cellStyle name="Normal 100 7 4" xfId="6127"/>
    <cellStyle name="Normal 100 8" xfId="348"/>
    <cellStyle name="Normal 100 8 2" xfId="4656"/>
    <cellStyle name="Normal 100 8 2 2" xfId="9057"/>
    <cellStyle name="Normal 100 8 3" xfId="3185"/>
    <cellStyle name="Normal 100 8 3 2" xfId="7590"/>
    <cellStyle name="Normal 100 8 4" xfId="6128"/>
    <cellStyle name="Normal 100 9" xfId="349"/>
    <cellStyle name="Normal 100 9 2" xfId="4657"/>
    <cellStyle name="Normal 100 9 2 2" xfId="9058"/>
    <cellStyle name="Normal 100 9 3" xfId="3186"/>
    <cellStyle name="Normal 100 9 3 2" xfId="7591"/>
    <cellStyle name="Normal 100 9 4" xfId="6129"/>
    <cellStyle name="Normal 103" xfId="350"/>
    <cellStyle name="Normal 103 2" xfId="4658"/>
    <cellStyle name="Normal 103 2 2" xfId="9059"/>
    <cellStyle name="Normal 103 3" xfId="3187"/>
    <cellStyle name="Normal 103 3 2" xfId="7592"/>
    <cellStyle name="Normal 103 4" xfId="6130"/>
    <cellStyle name="Normal 104" xfId="351"/>
    <cellStyle name="Normal 104 2" xfId="4659"/>
    <cellStyle name="Normal 104 2 2" xfId="9060"/>
    <cellStyle name="Normal 104 3" xfId="3188"/>
    <cellStyle name="Normal 104 3 2" xfId="7593"/>
    <cellStyle name="Normal 104 4" xfId="6131"/>
    <cellStyle name="Normal 105" xfId="352"/>
    <cellStyle name="Normal 105 2" xfId="4660"/>
    <cellStyle name="Normal 105 2 2" xfId="9061"/>
    <cellStyle name="Normal 105 3" xfId="3189"/>
    <cellStyle name="Normal 105 3 2" xfId="7594"/>
    <cellStyle name="Normal 105 4" xfId="6132"/>
    <cellStyle name="Normal 106" xfId="353"/>
    <cellStyle name="Normal 106 10" xfId="354"/>
    <cellStyle name="Normal 106 10 2" xfId="4662"/>
    <cellStyle name="Normal 106 10 2 2" xfId="9063"/>
    <cellStyle name="Normal 106 10 3" xfId="3191"/>
    <cellStyle name="Normal 106 10 3 2" xfId="7596"/>
    <cellStyle name="Normal 106 10 4" xfId="6134"/>
    <cellStyle name="Normal 106 11" xfId="355"/>
    <cellStyle name="Normal 106 11 2" xfId="4663"/>
    <cellStyle name="Normal 106 11 2 2" xfId="9064"/>
    <cellStyle name="Normal 106 11 3" xfId="3192"/>
    <cellStyle name="Normal 106 11 3 2" xfId="7597"/>
    <cellStyle name="Normal 106 11 4" xfId="6135"/>
    <cellStyle name="Normal 106 12" xfId="356"/>
    <cellStyle name="Normal 106 12 2" xfId="4664"/>
    <cellStyle name="Normal 106 12 2 2" xfId="9065"/>
    <cellStyle name="Normal 106 12 3" xfId="3193"/>
    <cellStyle name="Normal 106 12 3 2" xfId="7598"/>
    <cellStyle name="Normal 106 12 4" xfId="6136"/>
    <cellStyle name="Normal 106 13" xfId="357"/>
    <cellStyle name="Normal 106 13 2" xfId="4665"/>
    <cellStyle name="Normal 106 13 2 2" xfId="9066"/>
    <cellStyle name="Normal 106 13 3" xfId="3194"/>
    <cellStyle name="Normal 106 13 3 2" xfId="7599"/>
    <cellStyle name="Normal 106 13 4" xfId="6137"/>
    <cellStyle name="Normal 106 14" xfId="358"/>
    <cellStyle name="Normal 106 14 2" xfId="4666"/>
    <cellStyle name="Normal 106 14 2 2" xfId="9067"/>
    <cellStyle name="Normal 106 14 3" xfId="3195"/>
    <cellStyle name="Normal 106 14 3 2" xfId="7600"/>
    <cellStyle name="Normal 106 14 4" xfId="6138"/>
    <cellStyle name="Normal 106 15" xfId="359"/>
    <cellStyle name="Normal 106 15 2" xfId="4667"/>
    <cellStyle name="Normal 106 15 2 2" xfId="9068"/>
    <cellStyle name="Normal 106 15 3" xfId="3196"/>
    <cellStyle name="Normal 106 15 3 2" xfId="7601"/>
    <cellStyle name="Normal 106 15 4" xfId="6139"/>
    <cellStyle name="Normal 106 16" xfId="360"/>
    <cellStyle name="Normal 106 16 2" xfId="4668"/>
    <cellStyle name="Normal 106 16 2 2" xfId="9069"/>
    <cellStyle name="Normal 106 16 3" xfId="3197"/>
    <cellStyle name="Normal 106 16 3 2" xfId="7602"/>
    <cellStyle name="Normal 106 16 4" xfId="6140"/>
    <cellStyle name="Normal 106 17" xfId="361"/>
    <cellStyle name="Normal 106 17 2" xfId="4669"/>
    <cellStyle name="Normal 106 17 2 2" xfId="9070"/>
    <cellStyle name="Normal 106 17 3" xfId="3198"/>
    <cellStyle name="Normal 106 17 3 2" xfId="7603"/>
    <cellStyle name="Normal 106 17 4" xfId="6141"/>
    <cellStyle name="Normal 106 18" xfId="362"/>
    <cellStyle name="Normal 106 18 2" xfId="4670"/>
    <cellStyle name="Normal 106 18 2 2" xfId="9071"/>
    <cellStyle name="Normal 106 18 3" xfId="3199"/>
    <cellStyle name="Normal 106 18 3 2" xfId="7604"/>
    <cellStyle name="Normal 106 18 4" xfId="6142"/>
    <cellStyle name="Normal 106 19" xfId="363"/>
    <cellStyle name="Normal 106 19 2" xfId="4671"/>
    <cellStyle name="Normal 106 19 2 2" xfId="9072"/>
    <cellStyle name="Normal 106 19 3" xfId="3200"/>
    <cellStyle name="Normal 106 19 3 2" xfId="7605"/>
    <cellStyle name="Normal 106 19 4" xfId="6143"/>
    <cellStyle name="Normal 106 2" xfId="364"/>
    <cellStyle name="Normal 106 2 2" xfId="4672"/>
    <cellStyle name="Normal 106 2 2 2" xfId="9073"/>
    <cellStyle name="Normal 106 2 3" xfId="3201"/>
    <cellStyle name="Normal 106 2 3 2" xfId="7606"/>
    <cellStyle name="Normal 106 2 4" xfId="6144"/>
    <cellStyle name="Normal 106 20" xfId="365"/>
    <cellStyle name="Normal 106 20 2" xfId="4673"/>
    <cellStyle name="Normal 106 20 2 2" xfId="9074"/>
    <cellStyle name="Normal 106 20 3" xfId="3202"/>
    <cellStyle name="Normal 106 20 3 2" xfId="7607"/>
    <cellStyle name="Normal 106 20 4" xfId="6145"/>
    <cellStyle name="Normal 106 21" xfId="366"/>
    <cellStyle name="Normal 106 21 2" xfId="4674"/>
    <cellStyle name="Normal 106 21 2 2" xfId="9075"/>
    <cellStyle name="Normal 106 21 3" xfId="3203"/>
    <cellStyle name="Normal 106 21 3 2" xfId="7608"/>
    <cellStyle name="Normal 106 21 4" xfId="6146"/>
    <cellStyle name="Normal 106 22" xfId="367"/>
    <cellStyle name="Normal 106 22 2" xfId="4675"/>
    <cellStyle name="Normal 106 22 2 2" xfId="9076"/>
    <cellStyle name="Normal 106 22 3" xfId="3204"/>
    <cellStyle name="Normal 106 22 3 2" xfId="7609"/>
    <cellStyle name="Normal 106 22 4" xfId="6147"/>
    <cellStyle name="Normal 106 23" xfId="368"/>
    <cellStyle name="Normal 106 23 2" xfId="4676"/>
    <cellStyle name="Normal 106 23 2 2" xfId="9077"/>
    <cellStyle name="Normal 106 23 3" xfId="3205"/>
    <cellStyle name="Normal 106 23 3 2" xfId="7610"/>
    <cellStyle name="Normal 106 23 4" xfId="6148"/>
    <cellStyle name="Normal 106 24" xfId="369"/>
    <cellStyle name="Normal 106 24 2" xfId="4677"/>
    <cellStyle name="Normal 106 24 2 2" xfId="9078"/>
    <cellStyle name="Normal 106 24 3" xfId="3206"/>
    <cellStyle name="Normal 106 24 3 2" xfId="7611"/>
    <cellStyle name="Normal 106 24 4" xfId="6149"/>
    <cellStyle name="Normal 106 25" xfId="370"/>
    <cellStyle name="Normal 106 25 2" xfId="4678"/>
    <cellStyle name="Normal 106 25 2 2" xfId="9079"/>
    <cellStyle name="Normal 106 25 3" xfId="3207"/>
    <cellStyle name="Normal 106 25 3 2" xfId="7612"/>
    <cellStyle name="Normal 106 25 4" xfId="6150"/>
    <cellStyle name="Normal 106 26" xfId="371"/>
    <cellStyle name="Normal 106 26 2" xfId="4679"/>
    <cellStyle name="Normal 106 26 2 2" xfId="9080"/>
    <cellStyle name="Normal 106 26 3" xfId="3208"/>
    <cellStyle name="Normal 106 26 3 2" xfId="7613"/>
    <cellStyle name="Normal 106 26 4" xfId="6151"/>
    <cellStyle name="Normal 106 27" xfId="372"/>
    <cellStyle name="Normal 106 27 2" xfId="4680"/>
    <cellStyle name="Normal 106 27 2 2" xfId="9081"/>
    <cellStyle name="Normal 106 27 3" xfId="3209"/>
    <cellStyle name="Normal 106 27 3 2" xfId="7614"/>
    <cellStyle name="Normal 106 27 4" xfId="6152"/>
    <cellStyle name="Normal 106 28" xfId="4661"/>
    <cellStyle name="Normal 106 28 2" xfId="9062"/>
    <cellStyle name="Normal 106 29" xfId="3190"/>
    <cellStyle name="Normal 106 29 2" xfId="7595"/>
    <cellStyle name="Normal 106 3" xfId="373"/>
    <cellStyle name="Normal 106 3 2" xfId="4681"/>
    <cellStyle name="Normal 106 3 2 2" xfId="9082"/>
    <cellStyle name="Normal 106 3 3" xfId="3210"/>
    <cellStyle name="Normal 106 3 3 2" xfId="7615"/>
    <cellStyle name="Normal 106 3 4" xfId="6153"/>
    <cellStyle name="Normal 106 30" xfId="6133"/>
    <cellStyle name="Normal 106 4" xfId="374"/>
    <cellStyle name="Normal 106 4 2" xfId="4682"/>
    <cellStyle name="Normal 106 4 2 2" xfId="9083"/>
    <cellStyle name="Normal 106 4 3" xfId="3211"/>
    <cellStyle name="Normal 106 4 3 2" xfId="7616"/>
    <cellStyle name="Normal 106 4 4" xfId="6154"/>
    <cellStyle name="Normal 106 5" xfId="375"/>
    <cellStyle name="Normal 106 5 2" xfId="4683"/>
    <cellStyle name="Normal 106 5 2 2" xfId="9084"/>
    <cellStyle name="Normal 106 5 3" xfId="3212"/>
    <cellStyle name="Normal 106 5 3 2" xfId="7617"/>
    <cellStyle name="Normal 106 5 4" xfId="6155"/>
    <cellStyle name="Normal 106 6" xfId="376"/>
    <cellStyle name="Normal 106 6 2" xfId="4684"/>
    <cellStyle name="Normal 106 6 2 2" xfId="9085"/>
    <cellStyle name="Normal 106 6 3" xfId="3213"/>
    <cellStyle name="Normal 106 6 3 2" xfId="7618"/>
    <cellStyle name="Normal 106 6 4" xfId="6156"/>
    <cellStyle name="Normal 106 7" xfId="377"/>
    <cellStyle name="Normal 106 7 2" xfId="4685"/>
    <cellStyle name="Normal 106 7 2 2" xfId="9086"/>
    <cellStyle name="Normal 106 7 3" xfId="3214"/>
    <cellStyle name="Normal 106 7 3 2" xfId="7619"/>
    <cellStyle name="Normal 106 7 4" xfId="6157"/>
    <cellStyle name="Normal 106 8" xfId="378"/>
    <cellStyle name="Normal 106 8 2" xfId="4686"/>
    <cellStyle name="Normal 106 8 2 2" xfId="9087"/>
    <cellStyle name="Normal 106 8 3" xfId="3215"/>
    <cellStyle name="Normal 106 8 3 2" xfId="7620"/>
    <cellStyle name="Normal 106 8 4" xfId="6158"/>
    <cellStyle name="Normal 106 9" xfId="379"/>
    <cellStyle name="Normal 106 9 2" xfId="4687"/>
    <cellStyle name="Normal 106 9 2 2" xfId="9088"/>
    <cellStyle name="Normal 106 9 3" xfId="3216"/>
    <cellStyle name="Normal 106 9 3 2" xfId="7621"/>
    <cellStyle name="Normal 106 9 4" xfId="6159"/>
    <cellStyle name="Normal 11" xfId="380"/>
    <cellStyle name="Normal 11 10" xfId="381"/>
    <cellStyle name="Normal 11 10 2" xfId="382"/>
    <cellStyle name="Normal 11 11" xfId="383"/>
    <cellStyle name="Normal 11 11 2" xfId="384"/>
    <cellStyle name="Normal 11 12" xfId="385"/>
    <cellStyle name="Normal 11 12 2" xfId="386"/>
    <cellStyle name="Normal 11 13" xfId="387"/>
    <cellStyle name="Normal 11 13 2" xfId="388"/>
    <cellStyle name="Normal 11 14" xfId="389"/>
    <cellStyle name="Normal 11 14 2" xfId="390"/>
    <cellStyle name="Normal 11 15" xfId="391"/>
    <cellStyle name="Normal 11 15 2" xfId="392"/>
    <cellStyle name="Normal 11 16" xfId="393"/>
    <cellStyle name="Normal 11 16 2" xfId="394"/>
    <cellStyle name="Normal 11 17" xfId="395"/>
    <cellStyle name="Normal 11 2" xfId="396"/>
    <cellStyle name="Normal 11 2 2" xfId="397"/>
    <cellStyle name="Normal 11 3" xfId="398"/>
    <cellStyle name="Normal 11 3 2" xfId="399"/>
    <cellStyle name="Normal 11 3 2 2" xfId="4688"/>
    <cellStyle name="Normal 11 3 2 2 2" xfId="9089"/>
    <cellStyle name="Normal 11 3 2 3" xfId="3217"/>
    <cellStyle name="Normal 11 3 2 3 2" xfId="7622"/>
    <cellStyle name="Normal 11 3 2 4" xfId="6160"/>
    <cellStyle name="Normal 11 3 3" xfId="400"/>
    <cellStyle name="Normal 11 3 3 2" xfId="4689"/>
    <cellStyle name="Normal 11 3 3 2 2" xfId="9090"/>
    <cellStyle name="Normal 11 3 3 3" xfId="3218"/>
    <cellStyle name="Normal 11 3 3 3 2" xfId="7623"/>
    <cellStyle name="Normal 11 3 3 4" xfId="6161"/>
    <cellStyle name="Normal 11 3 4" xfId="401"/>
    <cellStyle name="Normal 11 3 4 2" xfId="4690"/>
    <cellStyle name="Normal 11 3 4 2 2" xfId="9091"/>
    <cellStyle name="Normal 11 3 4 3" xfId="3219"/>
    <cellStyle name="Normal 11 3 4 3 2" xfId="7624"/>
    <cellStyle name="Normal 11 3 4 4" xfId="6162"/>
    <cellStyle name="Normal 11 3 5" xfId="402"/>
    <cellStyle name="Normal 11 3 5 2" xfId="4691"/>
    <cellStyle name="Normal 11 3 5 2 2" xfId="9092"/>
    <cellStyle name="Normal 11 3 5 3" xfId="3220"/>
    <cellStyle name="Normal 11 3 5 3 2" xfId="7625"/>
    <cellStyle name="Normal 11 3 5 4" xfId="6163"/>
    <cellStyle name="Normal 11 3 6" xfId="403"/>
    <cellStyle name="Normal 11 4" xfId="404"/>
    <cellStyle name="Normal 11 4 2" xfId="405"/>
    <cellStyle name="Normal 11 4 2 2" xfId="4692"/>
    <cellStyle name="Normal 11 4 2 2 2" xfId="9093"/>
    <cellStyle name="Normal 11 4 2 3" xfId="3221"/>
    <cellStyle name="Normal 11 4 2 3 2" xfId="7626"/>
    <cellStyle name="Normal 11 4 2 4" xfId="6164"/>
    <cellStyle name="Normal 11 4 3" xfId="406"/>
    <cellStyle name="Normal 11 4 3 2" xfId="4693"/>
    <cellStyle name="Normal 11 4 3 2 2" xfId="9094"/>
    <cellStyle name="Normal 11 4 3 3" xfId="3222"/>
    <cellStyle name="Normal 11 4 3 3 2" xfId="7627"/>
    <cellStyle name="Normal 11 4 3 4" xfId="6165"/>
    <cellStyle name="Normal 11 4 4" xfId="407"/>
    <cellStyle name="Normal 11 4 4 2" xfId="4694"/>
    <cellStyle name="Normal 11 4 4 2 2" xfId="9095"/>
    <cellStyle name="Normal 11 4 4 3" xfId="3223"/>
    <cellStyle name="Normal 11 4 4 3 2" xfId="7628"/>
    <cellStyle name="Normal 11 4 4 4" xfId="6166"/>
    <cellStyle name="Normal 11 4 5" xfId="408"/>
    <cellStyle name="Normal 11 4 5 2" xfId="4695"/>
    <cellStyle name="Normal 11 4 5 2 2" xfId="9096"/>
    <cellStyle name="Normal 11 4 5 3" xfId="3224"/>
    <cellStyle name="Normal 11 4 5 3 2" xfId="7629"/>
    <cellStyle name="Normal 11 4 5 4" xfId="6167"/>
    <cellStyle name="Normal 11 4 6" xfId="409"/>
    <cellStyle name="Normal 11 5" xfId="410"/>
    <cellStyle name="Normal 11 5 2" xfId="411"/>
    <cellStyle name="Normal 11 5 2 2" xfId="4696"/>
    <cellStyle name="Normal 11 5 2 2 2" xfId="9097"/>
    <cellStyle name="Normal 11 5 2 3" xfId="3225"/>
    <cellStyle name="Normal 11 5 2 3 2" xfId="7630"/>
    <cellStyle name="Normal 11 5 2 4" xfId="6168"/>
    <cellStyle name="Normal 11 5 3" xfId="412"/>
    <cellStyle name="Normal 11 5 3 2" xfId="4697"/>
    <cellStyle name="Normal 11 5 3 2 2" xfId="9098"/>
    <cellStyle name="Normal 11 5 3 3" xfId="3226"/>
    <cellStyle name="Normal 11 5 3 3 2" xfId="7631"/>
    <cellStyle name="Normal 11 5 3 4" xfId="6169"/>
    <cellStyle name="Normal 11 5 4" xfId="413"/>
    <cellStyle name="Normal 11 5 4 2" xfId="4698"/>
    <cellStyle name="Normal 11 5 4 2 2" xfId="9099"/>
    <cellStyle name="Normal 11 5 4 3" xfId="3227"/>
    <cellStyle name="Normal 11 5 4 3 2" xfId="7632"/>
    <cellStyle name="Normal 11 5 4 4" xfId="6170"/>
    <cellStyle name="Normal 11 5 5" xfId="414"/>
    <cellStyle name="Normal 11 5 5 2" xfId="4699"/>
    <cellStyle name="Normal 11 5 5 2 2" xfId="9100"/>
    <cellStyle name="Normal 11 5 5 3" xfId="3228"/>
    <cellStyle name="Normal 11 5 5 3 2" xfId="7633"/>
    <cellStyle name="Normal 11 5 5 4" xfId="6171"/>
    <cellStyle name="Normal 11 5 6" xfId="415"/>
    <cellStyle name="Normal 11 6" xfId="416"/>
    <cellStyle name="Normal 11 6 2" xfId="417"/>
    <cellStyle name="Normal 11 6 2 2" xfId="4700"/>
    <cellStyle name="Normal 11 6 2 2 2" xfId="9101"/>
    <cellStyle name="Normal 11 6 2 3" xfId="3229"/>
    <cellStyle name="Normal 11 6 2 3 2" xfId="7634"/>
    <cellStyle name="Normal 11 6 2 4" xfId="6172"/>
    <cellStyle name="Normal 11 6 3" xfId="418"/>
    <cellStyle name="Normal 11 6 3 2" xfId="4701"/>
    <cellStyle name="Normal 11 6 3 2 2" xfId="9102"/>
    <cellStyle name="Normal 11 6 3 3" xfId="3230"/>
    <cellStyle name="Normal 11 6 3 3 2" xfId="7635"/>
    <cellStyle name="Normal 11 6 3 4" xfId="6173"/>
    <cellStyle name="Normal 11 6 4" xfId="419"/>
    <cellStyle name="Normal 11 6 4 2" xfId="4702"/>
    <cellStyle name="Normal 11 6 4 2 2" xfId="9103"/>
    <cellStyle name="Normal 11 6 4 3" xfId="3231"/>
    <cellStyle name="Normal 11 6 4 3 2" xfId="7636"/>
    <cellStyle name="Normal 11 6 4 4" xfId="6174"/>
    <cellStyle name="Normal 11 6 5" xfId="420"/>
    <cellStyle name="Normal 11 6 5 2" xfId="4703"/>
    <cellStyle name="Normal 11 6 5 2 2" xfId="9104"/>
    <cellStyle name="Normal 11 6 5 3" xfId="3232"/>
    <cellStyle name="Normal 11 6 5 3 2" xfId="7637"/>
    <cellStyle name="Normal 11 6 5 4" xfId="6175"/>
    <cellStyle name="Normal 11 6 6" xfId="421"/>
    <cellStyle name="Normal 11 7" xfId="422"/>
    <cellStyle name="Normal 11 7 2" xfId="423"/>
    <cellStyle name="Normal 11 7 2 2" xfId="4704"/>
    <cellStyle name="Normal 11 7 2 2 2" xfId="9105"/>
    <cellStyle name="Normal 11 7 2 3" xfId="3233"/>
    <cellStyle name="Normal 11 7 2 3 2" xfId="7638"/>
    <cellStyle name="Normal 11 7 2 4" xfId="6176"/>
    <cellStyle name="Normal 11 7 3" xfId="424"/>
    <cellStyle name="Normal 11 7 3 2" xfId="4705"/>
    <cellStyle name="Normal 11 7 3 2 2" xfId="9106"/>
    <cellStyle name="Normal 11 7 3 3" xfId="3234"/>
    <cellStyle name="Normal 11 7 3 3 2" xfId="7639"/>
    <cellStyle name="Normal 11 7 3 4" xfId="6177"/>
    <cellStyle name="Normal 11 7 4" xfId="425"/>
    <cellStyle name="Normal 11 7 4 2" xfId="4706"/>
    <cellStyle name="Normal 11 7 4 2 2" xfId="9107"/>
    <cellStyle name="Normal 11 7 4 3" xfId="3235"/>
    <cellStyle name="Normal 11 7 4 3 2" xfId="7640"/>
    <cellStyle name="Normal 11 7 4 4" xfId="6178"/>
    <cellStyle name="Normal 11 7 5" xfId="426"/>
    <cellStyle name="Normal 11 7 5 2" xfId="4707"/>
    <cellStyle name="Normal 11 7 5 2 2" xfId="9108"/>
    <cellStyle name="Normal 11 7 5 3" xfId="3236"/>
    <cellStyle name="Normal 11 7 5 3 2" xfId="7641"/>
    <cellStyle name="Normal 11 7 5 4" xfId="6179"/>
    <cellStyle name="Normal 11 7 6" xfId="427"/>
    <cellStyle name="Normal 11 8" xfId="428"/>
    <cellStyle name="Normal 11 8 2" xfId="429"/>
    <cellStyle name="Normal 11 8 2 2" xfId="4708"/>
    <cellStyle name="Normal 11 8 2 2 2" xfId="9109"/>
    <cellStyle name="Normal 11 8 2 3" xfId="3237"/>
    <cellStyle name="Normal 11 8 2 3 2" xfId="7642"/>
    <cellStyle name="Normal 11 8 2 4" xfId="6180"/>
    <cellStyle name="Normal 11 8 3" xfId="430"/>
    <cellStyle name="Normal 11 8 3 2" xfId="4709"/>
    <cellStyle name="Normal 11 8 3 2 2" xfId="9110"/>
    <cellStyle name="Normal 11 8 3 3" xfId="3238"/>
    <cellStyle name="Normal 11 8 3 3 2" xfId="7643"/>
    <cellStyle name="Normal 11 8 3 4" xfId="6181"/>
    <cellStyle name="Normal 11 8 4" xfId="431"/>
    <cellStyle name="Normal 11 8 4 2" xfId="4710"/>
    <cellStyle name="Normal 11 8 4 2 2" xfId="9111"/>
    <cellStyle name="Normal 11 8 4 3" xfId="3239"/>
    <cellStyle name="Normal 11 8 4 3 2" xfId="7644"/>
    <cellStyle name="Normal 11 8 4 4" xfId="6182"/>
    <cellStyle name="Normal 11 8 5" xfId="432"/>
    <cellStyle name="Normal 11 8 5 2" xfId="4711"/>
    <cellStyle name="Normal 11 8 5 2 2" xfId="9112"/>
    <cellStyle name="Normal 11 8 5 3" xfId="3240"/>
    <cellStyle name="Normal 11 8 5 3 2" xfId="7645"/>
    <cellStyle name="Normal 11 8 5 4" xfId="6183"/>
    <cellStyle name="Normal 11 8 6" xfId="433"/>
    <cellStyle name="Normal 11 9" xfId="434"/>
    <cellStyle name="Normal 11 9 2" xfId="435"/>
    <cellStyle name="Normal 11 9 2 2" xfId="4712"/>
    <cellStyle name="Normal 11 9 2 2 2" xfId="9113"/>
    <cellStyle name="Normal 11 9 2 3" xfId="3241"/>
    <cellStyle name="Normal 11 9 2 3 2" xfId="7646"/>
    <cellStyle name="Normal 11 9 2 4" xfId="6184"/>
    <cellStyle name="Normal 11 9 3" xfId="436"/>
    <cellStyle name="Normal 11 9 3 2" xfId="4713"/>
    <cellStyle name="Normal 11 9 3 2 2" xfId="9114"/>
    <cellStyle name="Normal 11 9 3 3" xfId="3242"/>
    <cellStyle name="Normal 11 9 3 3 2" xfId="7647"/>
    <cellStyle name="Normal 11 9 3 4" xfId="6185"/>
    <cellStyle name="Normal 11 9 4" xfId="437"/>
    <cellStyle name="Normal 11 9 4 2" xfId="4714"/>
    <cellStyle name="Normal 11 9 4 2 2" xfId="9115"/>
    <cellStyle name="Normal 11 9 4 3" xfId="3243"/>
    <cellStyle name="Normal 11 9 4 3 2" xfId="7648"/>
    <cellStyle name="Normal 11 9 4 4" xfId="6186"/>
    <cellStyle name="Normal 11 9 5" xfId="438"/>
    <cellStyle name="Normal 11 9 5 2" xfId="4715"/>
    <cellStyle name="Normal 11 9 5 2 2" xfId="9116"/>
    <cellStyle name="Normal 11 9 5 3" xfId="3244"/>
    <cellStyle name="Normal 11 9 5 3 2" xfId="7649"/>
    <cellStyle name="Normal 11 9 5 4" xfId="6187"/>
    <cellStyle name="Normal 11 9 6" xfId="439"/>
    <cellStyle name="Normal 111" xfId="440"/>
    <cellStyle name="Normal 111 10" xfId="441"/>
    <cellStyle name="Normal 111 10 2" xfId="4717"/>
    <cellStyle name="Normal 111 10 2 2" xfId="9118"/>
    <cellStyle name="Normal 111 10 3" xfId="3246"/>
    <cellStyle name="Normal 111 10 3 2" xfId="7651"/>
    <cellStyle name="Normal 111 10 4" xfId="6189"/>
    <cellStyle name="Normal 111 11" xfId="442"/>
    <cellStyle name="Normal 111 11 2" xfId="4718"/>
    <cellStyle name="Normal 111 11 2 2" xfId="9119"/>
    <cellStyle name="Normal 111 11 3" xfId="3247"/>
    <cellStyle name="Normal 111 11 3 2" xfId="7652"/>
    <cellStyle name="Normal 111 11 4" xfId="6190"/>
    <cellStyle name="Normal 111 12" xfId="443"/>
    <cellStyle name="Normal 111 12 2" xfId="4719"/>
    <cellStyle name="Normal 111 12 2 2" xfId="9120"/>
    <cellStyle name="Normal 111 12 3" xfId="3248"/>
    <cellStyle name="Normal 111 12 3 2" xfId="7653"/>
    <cellStyle name="Normal 111 12 4" xfId="6191"/>
    <cellStyle name="Normal 111 13" xfId="444"/>
    <cellStyle name="Normal 111 13 2" xfId="4720"/>
    <cellStyle name="Normal 111 13 2 2" xfId="9121"/>
    <cellStyle name="Normal 111 13 3" xfId="3249"/>
    <cellStyle name="Normal 111 13 3 2" xfId="7654"/>
    <cellStyle name="Normal 111 13 4" xfId="6192"/>
    <cellStyle name="Normal 111 14" xfId="445"/>
    <cellStyle name="Normal 111 14 2" xfId="4721"/>
    <cellStyle name="Normal 111 14 2 2" xfId="9122"/>
    <cellStyle name="Normal 111 14 3" xfId="3250"/>
    <cellStyle name="Normal 111 14 3 2" xfId="7655"/>
    <cellStyle name="Normal 111 14 4" xfId="6193"/>
    <cellStyle name="Normal 111 15" xfId="446"/>
    <cellStyle name="Normal 111 15 2" xfId="4722"/>
    <cellStyle name="Normal 111 15 2 2" xfId="9123"/>
    <cellStyle name="Normal 111 15 3" xfId="3251"/>
    <cellStyle name="Normal 111 15 3 2" xfId="7656"/>
    <cellStyle name="Normal 111 15 4" xfId="6194"/>
    <cellStyle name="Normal 111 16" xfId="447"/>
    <cellStyle name="Normal 111 16 2" xfId="4723"/>
    <cellStyle name="Normal 111 16 2 2" xfId="9124"/>
    <cellStyle name="Normal 111 16 3" xfId="3252"/>
    <cellStyle name="Normal 111 16 3 2" xfId="7657"/>
    <cellStyle name="Normal 111 16 4" xfId="6195"/>
    <cellStyle name="Normal 111 17" xfId="448"/>
    <cellStyle name="Normal 111 17 2" xfId="4724"/>
    <cellStyle name="Normal 111 17 2 2" xfId="9125"/>
    <cellStyle name="Normal 111 17 3" xfId="3253"/>
    <cellStyle name="Normal 111 17 3 2" xfId="7658"/>
    <cellStyle name="Normal 111 17 4" xfId="6196"/>
    <cellStyle name="Normal 111 18" xfId="449"/>
    <cellStyle name="Normal 111 18 2" xfId="4725"/>
    <cellStyle name="Normal 111 18 2 2" xfId="9126"/>
    <cellStyle name="Normal 111 18 3" xfId="3254"/>
    <cellStyle name="Normal 111 18 3 2" xfId="7659"/>
    <cellStyle name="Normal 111 18 4" xfId="6197"/>
    <cellStyle name="Normal 111 19" xfId="450"/>
    <cellStyle name="Normal 111 19 2" xfId="4726"/>
    <cellStyle name="Normal 111 19 2 2" xfId="9127"/>
    <cellStyle name="Normal 111 19 3" xfId="3255"/>
    <cellStyle name="Normal 111 19 3 2" xfId="7660"/>
    <cellStyle name="Normal 111 19 4" xfId="6198"/>
    <cellStyle name="Normal 111 2" xfId="451"/>
    <cellStyle name="Normal 111 2 2" xfId="4727"/>
    <cellStyle name="Normal 111 2 2 2" xfId="9128"/>
    <cellStyle name="Normal 111 2 3" xfId="3256"/>
    <cellStyle name="Normal 111 2 3 2" xfId="7661"/>
    <cellStyle name="Normal 111 2 4" xfId="6199"/>
    <cellStyle name="Normal 111 20" xfId="452"/>
    <cellStyle name="Normal 111 20 2" xfId="4728"/>
    <cellStyle name="Normal 111 20 2 2" xfId="9129"/>
    <cellStyle name="Normal 111 20 3" xfId="3257"/>
    <cellStyle name="Normal 111 20 3 2" xfId="7662"/>
    <cellStyle name="Normal 111 20 4" xfId="6200"/>
    <cellStyle name="Normal 111 21" xfId="453"/>
    <cellStyle name="Normal 111 21 2" xfId="4729"/>
    <cellStyle name="Normal 111 21 2 2" xfId="9130"/>
    <cellStyle name="Normal 111 21 3" xfId="3258"/>
    <cellStyle name="Normal 111 21 3 2" xfId="7663"/>
    <cellStyle name="Normal 111 21 4" xfId="6201"/>
    <cellStyle name="Normal 111 22" xfId="454"/>
    <cellStyle name="Normal 111 22 2" xfId="4730"/>
    <cellStyle name="Normal 111 22 2 2" xfId="9131"/>
    <cellStyle name="Normal 111 22 3" xfId="3259"/>
    <cellStyle name="Normal 111 22 3 2" xfId="7664"/>
    <cellStyle name="Normal 111 22 4" xfId="6202"/>
    <cellStyle name="Normal 111 23" xfId="455"/>
    <cellStyle name="Normal 111 23 2" xfId="4731"/>
    <cellStyle name="Normal 111 23 2 2" xfId="9132"/>
    <cellStyle name="Normal 111 23 3" xfId="3260"/>
    <cellStyle name="Normal 111 23 3 2" xfId="7665"/>
    <cellStyle name="Normal 111 23 4" xfId="6203"/>
    <cellStyle name="Normal 111 24" xfId="456"/>
    <cellStyle name="Normal 111 24 2" xfId="4732"/>
    <cellStyle name="Normal 111 24 2 2" xfId="9133"/>
    <cellStyle name="Normal 111 24 3" xfId="3261"/>
    <cellStyle name="Normal 111 24 3 2" xfId="7666"/>
    <cellStyle name="Normal 111 24 4" xfId="6204"/>
    <cellStyle name="Normal 111 25" xfId="457"/>
    <cellStyle name="Normal 111 25 2" xfId="4733"/>
    <cellStyle name="Normal 111 25 2 2" xfId="9134"/>
    <cellStyle name="Normal 111 25 3" xfId="3262"/>
    <cellStyle name="Normal 111 25 3 2" xfId="7667"/>
    <cellStyle name="Normal 111 25 4" xfId="6205"/>
    <cellStyle name="Normal 111 26" xfId="458"/>
    <cellStyle name="Normal 111 26 2" xfId="4734"/>
    <cellStyle name="Normal 111 26 2 2" xfId="9135"/>
    <cellStyle name="Normal 111 26 3" xfId="3263"/>
    <cellStyle name="Normal 111 26 3 2" xfId="7668"/>
    <cellStyle name="Normal 111 26 4" xfId="6206"/>
    <cellStyle name="Normal 111 27" xfId="459"/>
    <cellStyle name="Normal 111 27 2" xfId="4735"/>
    <cellStyle name="Normal 111 27 2 2" xfId="9136"/>
    <cellStyle name="Normal 111 27 3" xfId="3264"/>
    <cellStyle name="Normal 111 27 3 2" xfId="7669"/>
    <cellStyle name="Normal 111 27 4" xfId="6207"/>
    <cellStyle name="Normal 111 28" xfId="4716"/>
    <cellStyle name="Normal 111 28 2" xfId="9117"/>
    <cellStyle name="Normal 111 29" xfId="3245"/>
    <cellStyle name="Normal 111 29 2" xfId="7650"/>
    <cellStyle name="Normal 111 3" xfId="460"/>
    <cellStyle name="Normal 111 3 2" xfId="4736"/>
    <cellStyle name="Normal 111 3 2 2" xfId="9137"/>
    <cellStyle name="Normal 111 3 3" xfId="3265"/>
    <cellStyle name="Normal 111 3 3 2" xfId="7670"/>
    <cellStyle name="Normal 111 3 4" xfId="6208"/>
    <cellStyle name="Normal 111 30" xfId="6188"/>
    <cellStyle name="Normal 111 4" xfId="461"/>
    <cellStyle name="Normal 111 4 2" xfId="4737"/>
    <cellStyle name="Normal 111 4 2 2" xfId="9138"/>
    <cellStyle name="Normal 111 4 3" xfId="3266"/>
    <cellStyle name="Normal 111 4 3 2" xfId="7671"/>
    <cellStyle name="Normal 111 4 4" xfId="6209"/>
    <cellStyle name="Normal 111 5" xfId="462"/>
    <cellStyle name="Normal 111 5 2" xfId="4738"/>
    <cellStyle name="Normal 111 5 2 2" xfId="9139"/>
    <cellStyle name="Normal 111 5 3" xfId="3267"/>
    <cellStyle name="Normal 111 5 3 2" xfId="7672"/>
    <cellStyle name="Normal 111 5 4" xfId="6210"/>
    <cellStyle name="Normal 111 6" xfId="463"/>
    <cellStyle name="Normal 111 6 2" xfId="4739"/>
    <cellStyle name="Normal 111 6 2 2" xfId="9140"/>
    <cellStyle name="Normal 111 6 3" xfId="3268"/>
    <cellStyle name="Normal 111 6 3 2" xfId="7673"/>
    <cellStyle name="Normal 111 6 4" xfId="6211"/>
    <cellStyle name="Normal 111 7" xfId="464"/>
    <cellStyle name="Normal 111 7 2" xfId="4740"/>
    <cellStyle name="Normal 111 7 2 2" xfId="9141"/>
    <cellStyle name="Normal 111 7 3" xfId="3269"/>
    <cellStyle name="Normal 111 7 3 2" xfId="7674"/>
    <cellStyle name="Normal 111 7 4" xfId="6212"/>
    <cellStyle name="Normal 111 8" xfId="465"/>
    <cellStyle name="Normal 111 8 2" xfId="4741"/>
    <cellStyle name="Normal 111 8 2 2" xfId="9142"/>
    <cellStyle name="Normal 111 8 3" xfId="3270"/>
    <cellStyle name="Normal 111 8 3 2" xfId="7675"/>
    <cellStyle name="Normal 111 8 4" xfId="6213"/>
    <cellStyle name="Normal 111 9" xfId="466"/>
    <cellStyle name="Normal 111 9 2" xfId="4742"/>
    <cellStyle name="Normal 111 9 2 2" xfId="9143"/>
    <cellStyle name="Normal 111 9 3" xfId="3271"/>
    <cellStyle name="Normal 111 9 3 2" xfId="7676"/>
    <cellStyle name="Normal 111 9 4" xfId="6214"/>
    <cellStyle name="Normal 113" xfId="467"/>
    <cellStyle name="Normal 113 10" xfId="468"/>
    <cellStyle name="Normal 113 10 2" xfId="4744"/>
    <cellStyle name="Normal 113 10 2 2" xfId="9145"/>
    <cellStyle name="Normal 113 10 3" xfId="3273"/>
    <cellStyle name="Normal 113 10 3 2" xfId="7678"/>
    <cellStyle name="Normal 113 10 4" xfId="6216"/>
    <cellStyle name="Normal 113 11" xfId="469"/>
    <cellStyle name="Normal 113 11 2" xfId="4745"/>
    <cellStyle name="Normal 113 11 2 2" xfId="9146"/>
    <cellStyle name="Normal 113 11 3" xfId="3274"/>
    <cellStyle name="Normal 113 11 3 2" xfId="7679"/>
    <cellStyle name="Normal 113 11 4" xfId="6217"/>
    <cellStyle name="Normal 113 12" xfId="470"/>
    <cellStyle name="Normal 113 12 2" xfId="4746"/>
    <cellStyle name="Normal 113 12 2 2" xfId="9147"/>
    <cellStyle name="Normal 113 12 3" xfId="3275"/>
    <cellStyle name="Normal 113 12 3 2" xfId="7680"/>
    <cellStyle name="Normal 113 12 4" xfId="6218"/>
    <cellStyle name="Normal 113 13" xfId="471"/>
    <cellStyle name="Normal 113 13 2" xfId="4747"/>
    <cellStyle name="Normal 113 13 2 2" xfId="9148"/>
    <cellStyle name="Normal 113 13 3" xfId="3276"/>
    <cellStyle name="Normal 113 13 3 2" xfId="7681"/>
    <cellStyle name="Normal 113 13 4" xfId="6219"/>
    <cellStyle name="Normal 113 14" xfId="472"/>
    <cellStyle name="Normal 113 14 2" xfId="4748"/>
    <cellStyle name="Normal 113 14 2 2" xfId="9149"/>
    <cellStyle name="Normal 113 14 3" xfId="3277"/>
    <cellStyle name="Normal 113 14 3 2" xfId="7682"/>
    <cellStyle name="Normal 113 14 4" xfId="6220"/>
    <cellStyle name="Normal 113 15" xfId="473"/>
    <cellStyle name="Normal 113 15 2" xfId="4749"/>
    <cellStyle name="Normal 113 15 2 2" xfId="9150"/>
    <cellStyle name="Normal 113 15 3" xfId="3278"/>
    <cellStyle name="Normal 113 15 3 2" xfId="7683"/>
    <cellStyle name="Normal 113 15 4" xfId="6221"/>
    <cellStyle name="Normal 113 16" xfId="474"/>
    <cellStyle name="Normal 113 16 2" xfId="4750"/>
    <cellStyle name="Normal 113 16 2 2" xfId="9151"/>
    <cellStyle name="Normal 113 16 3" xfId="3279"/>
    <cellStyle name="Normal 113 16 3 2" xfId="7684"/>
    <cellStyle name="Normal 113 16 4" xfId="6222"/>
    <cellStyle name="Normal 113 17" xfId="475"/>
    <cellStyle name="Normal 113 17 2" xfId="4751"/>
    <cellStyle name="Normal 113 17 2 2" xfId="9152"/>
    <cellStyle name="Normal 113 17 3" xfId="3280"/>
    <cellStyle name="Normal 113 17 3 2" xfId="7685"/>
    <cellStyle name="Normal 113 17 4" xfId="6223"/>
    <cellStyle name="Normal 113 18" xfId="476"/>
    <cellStyle name="Normal 113 18 2" xfId="4752"/>
    <cellStyle name="Normal 113 18 2 2" xfId="9153"/>
    <cellStyle name="Normal 113 18 3" xfId="3281"/>
    <cellStyle name="Normal 113 18 3 2" xfId="7686"/>
    <cellStyle name="Normal 113 18 4" xfId="6224"/>
    <cellStyle name="Normal 113 19" xfId="477"/>
    <cellStyle name="Normal 113 19 2" xfId="4753"/>
    <cellStyle name="Normal 113 19 2 2" xfId="9154"/>
    <cellStyle name="Normal 113 19 3" xfId="3282"/>
    <cellStyle name="Normal 113 19 3 2" xfId="7687"/>
    <cellStyle name="Normal 113 19 4" xfId="6225"/>
    <cellStyle name="Normal 113 2" xfId="478"/>
    <cellStyle name="Normal 113 2 2" xfId="4754"/>
    <cellStyle name="Normal 113 2 2 2" xfId="9155"/>
    <cellStyle name="Normal 113 2 3" xfId="3283"/>
    <cellStyle name="Normal 113 2 3 2" xfId="7688"/>
    <cellStyle name="Normal 113 2 4" xfId="6226"/>
    <cellStyle name="Normal 113 20" xfId="479"/>
    <cellStyle name="Normal 113 20 2" xfId="4755"/>
    <cellStyle name="Normal 113 20 2 2" xfId="9156"/>
    <cellStyle name="Normal 113 20 3" xfId="3284"/>
    <cellStyle name="Normal 113 20 3 2" xfId="7689"/>
    <cellStyle name="Normal 113 20 4" xfId="6227"/>
    <cellStyle name="Normal 113 21" xfId="480"/>
    <cellStyle name="Normal 113 21 2" xfId="4756"/>
    <cellStyle name="Normal 113 21 2 2" xfId="9157"/>
    <cellStyle name="Normal 113 21 3" xfId="3285"/>
    <cellStyle name="Normal 113 21 3 2" xfId="7690"/>
    <cellStyle name="Normal 113 21 4" xfId="6228"/>
    <cellStyle name="Normal 113 22" xfId="481"/>
    <cellStyle name="Normal 113 22 2" xfId="4757"/>
    <cellStyle name="Normal 113 22 2 2" xfId="9158"/>
    <cellStyle name="Normal 113 22 3" xfId="3286"/>
    <cellStyle name="Normal 113 22 3 2" xfId="7691"/>
    <cellStyle name="Normal 113 22 4" xfId="6229"/>
    <cellStyle name="Normal 113 23" xfId="482"/>
    <cellStyle name="Normal 113 23 2" xfId="4758"/>
    <cellStyle name="Normal 113 23 2 2" xfId="9159"/>
    <cellStyle name="Normal 113 23 3" xfId="3287"/>
    <cellStyle name="Normal 113 23 3 2" xfId="7692"/>
    <cellStyle name="Normal 113 23 4" xfId="6230"/>
    <cellStyle name="Normal 113 24" xfId="483"/>
    <cellStyle name="Normal 113 24 2" xfId="4759"/>
    <cellStyle name="Normal 113 24 2 2" xfId="9160"/>
    <cellStyle name="Normal 113 24 3" xfId="3288"/>
    <cellStyle name="Normal 113 24 3 2" xfId="7693"/>
    <cellStyle name="Normal 113 24 4" xfId="6231"/>
    <cellStyle name="Normal 113 25" xfId="484"/>
    <cellStyle name="Normal 113 25 2" xfId="4760"/>
    <cellStyle name="Normal 113 25 2 2" xfId="9161"/>
    <cellStyle name="Normal 113 25 3" xfId="3289"/>
    <cellStyle name="Normal 113 25 3 2" xfId="7694"/>
    <cellStyle name="Normal 113 25 4" xfId="6232"/>
    <cellStyle name="Normal 113 26" xfId="485"/>
    <cellStyle name="Normal 113 26 2" xfId="4761"/>
    <cellStyle name="Normal 113 26 2 2" xfId="9162"/>
    <cellStyle name="Normal 113 26 3" xfId="3290"/>
    <cellStyle name="Normal 113 26 3 2" xfId="7695"/>
    <cellStyle name="Normal 113 26 4" xfId="6233"/>
    <cellStyle name="Normal 113 27" xfId="486"/>
    <cellStyle name="Normal 113 27 2" xfId="4762"/>
    <cellStyle name="Normal 113 27 2 2" xfId="9163"/>
    <cellStyle name="Normal 113 27 3" xfId="3291"/>
    <cellStyle name="Normal 113 27 3 2" xfId="7696"/>
    <cellStyle name="Normal 113 27 4" xfId="6234"/>
    <cellStyle name="Normal 113 28" xfId="4743"/>
    <cellStyle name="Normal 113 28 2" xfId="9144"/>
    <cellStyle name="Normal 113 29" xfId="3272"/>
    <cellStyle name="Normal 113 29 2" xfId="7677"/>
    <cellStyle name="Normal 113 3" xfId="487"/>
    <cellStyle name="Normal 113 3 2" xfId="4763"/>
    <cellStyle name="Normal 113 3 2 2" xfId="9164"/>
    <cellStyle name="Normal 113 3 3" xfId="3292"/>
    <cellStyle name="Normal 113 3 3 2" xfId="7697"/>
    <cellStyle name="Normal 113 3 4" xfId="6235"/>
    <cellStyle name="Normal 113 30" xfId="6215"/>
    <cellStyle name="Normal 113 4" xfId="488"/>
    <cellStyle name="Normal 113 4 2" xfId="4764"/>
    <cellStyle name="Normal 113 4 2 2" xfId="9165"/>
    <cellStyle name="Normal 113 4 3" xfId="3293"/>
    <cellStyle name="Normal 113 4 3 2" xfId="7698"/>
    <cellStyle name="Normal 113 4 4" xfId="6236"/>
    <cellStyle name="Normal 113 5" xfId="489"/>
    <cellStyle name="Normal 113 5 2" xfId="4765"/>
    <cellStyle name="Normal 113 5 2 2" xfId="9166"/>
    <cellStyle name="Normal 113 5 3" xfId="3294"/>
    <cellStyle name="Normal 113 5 3 2" xfId="7699"/>
    <cellStyle name="Normal 113 5 4" xfId="6237"/>
    <cellStyle name="Normal 113 6" xfId="490"/>
    <cellStyle name="Normal 113 6 2" xfId="4766"/>
    <cellStyle name="Normal 113 6 2 2" xfId="9167"/>
    <cellStyle name="Normal 113 6 3" xfId="3295"/>
    <cellStyle name="Normal 113 6 3 2" xfId="7700"/>
    <cellStyle name="Normal 113 6 4" xfId="6238"/>
    <cellStyle name="Normal 113 7" xfId="491"/>
    <cellStyle name="Normal 113 7 2" xfId="4767"/>
    <cellStyle name="Normal 113 7 2 2" xfId="9168"/>
    <cellStyle name="Normal 113 7 3" xfId="3296"/>
    <cellStyle name="Normal 113 7 3 2" xfId="7701"/>
    <cellStyle name="Normal 113 7 4" xfId="6239"/>
    <cellStyle name="Normal 113 8" xfId="492"/>
    <cellStyle name="Normal 113 8 2" xfId="4768"/>
    <cellStyle name="Normal 113 8 2 2" xfId="9169"/>
    <cellStyle name="Normal 113 8 3" xfId="3297"/>
    <cellStyle name="Normal 113 8 3 2" xfId="7702"/>
    <cellStyle name="Normal 113 8 4" xfId="6240"/>
    <cellStyle name="Normal 113 9" xfId="493"/>
    <cellStyle name="Normal 113 9 2" xfId="4769"/>
    <cellStyle name="Normal 113 9 2 2" xfId="9170"/>
    <cellStyle name="Normal 113 9 3" xfId="3298"/>
    <cellStyle name="Normal 113 9 3 2" xfId="7703"/>
    <cellStyle name="Normal 113 9 4" xfId="6241"/>
    <cellStyle name="Normal 114 10" xfId="494"/>
    <cellStyle name="Normal 114 10 2" xfId="4770"/>
    <cellStyle name="Normal 114 10 2 2" xfId="9171"/>
    <cellStyle name="Normal 114 10 3" xfId="3299"/>
    <cellStyle name="Normal 114 10 3 2" xfId="7704"/>
    <cellStyle name="Normal 114 10 4" xfId="6242"/>
    <cellStyle name="Normal 114 11" xfId="495"/>
    <cellStyle name="Normal 114 11 2" xfId="4771"/>
    <cellStyle name="Normal 114 11 2 2" xfId="9172"/>
    <cellStyle name="Normal 114 11 3" xfId="3300"/>
    <cellStyle name="Normal 114 11 3 2" xfId="7705"/>
    <cellStyle name="Normal 114 11 4" xfId="6243"/>
    <cellStyle name="Normal 114 12" xfId="496"/>
    <cellStyle name="Normal 114 12 2" xfId="4772"/>
    <cellStyle name="Normal 114 12 2 2" xfId="9173"/>
    <cellStyle name="Normal 114 12 3" xfId="3301"/>
    <cellStyle name="Normal 114 12 3 2" xfId="7706"/>
    <cellStyle name="Normal 114 12 4" xfId="6244"/>
    <cellStyle name="Normal 114 13" xfId="497"/>
    <cellStyle name="Normal 114 13 2" xfId="4773"/>
    <cellStyle name="Normal 114 13 2 2" xfId="9174"/>
    <cellStyle name="Normal 114 13 3" xfId="3302"/>
    <cellStyle name="Normal 114 13 3 2" xfId="7707"/>
    <cellStyle name="Normal 114 13 4" xfId="6245"/>
    <cellStyle name="Normal 114 14" xfId="498"/>
    <cellStyle name="Normal 114 14 2" xfId="4774"/>
    <cellStyle name="Normal 114 14 2 2" xfId="9175"/>
    <cellStyle name="Normal 114 14 3" xfId="3303"/>
    <cellStyle name="Normal 114 14 3 2" xfId="7708"/>
    <cellStyle name="Normal 114 14 4" xfId="6246"/>
    <cellStyle name="Normal 114 15" xfId="499"/>
    <cellStyle name="Normal 114 15 2" xfId="4775"/>
    <cellStyle name="Normal 114 15 2 2" xfId="9176"/>
    <cellStyle name="Normal 114 15 3" xfId="3304"/>
    <cellStyle name="Normal 114 15 3 2" xfId="7709"/>
    <cellStyle name="Normal 114 15 4" xfId="6247"/>
    <cellStyle name="Normal 114 16" xfId="500"/>
    <cellStyle name="Normal 114 16 2" xfId="4776"/>
    <cellStyle name="Normal 114 16 2 2" xfId="9177"/>
    <cellStyle name="Normal 114 16 3" xfId="3305"/>
    <cellStyle name="Normal 114 16 3 2" xfId="7710"/>
    <cellStyle name="Normal 114 16 4" xfId="6248"/>
    <cellStyle name="Normal 114 17" xfId="501"/>
    <cellStyle name="Normal 114 17 2" xfId="4777"/>
    <cellStyle name="Normal 114 17 2 2" xfId="9178"/>
    <cellStyle name="Normal 114 17 3" xfId="3306"/>
    <cellStyle name="Normal 114 17 3 2" xfId="7711"/>
    <cellStyle name="Normal 114 17 4" xfId="6249"/>
    <cellStyle name="Normal 114 18" xfId="502"/>
    <cellStyle name="Normal 114 18 2" xfId="4778"/>
    <cellStyle name="Normal 114 18 2 2" xfId="9179"/>
    <cellStyle name="Normal 114 18 3" xfId="3307"/>
    <cellStyle name="Normal 114 18 3 2" xfId="7712"/>
    <cellStyle name="Normal 114 18 4" xfId="6250"/>
    <cellStyle name="Normal 114 19" xfId="503"/>
    <cellStyle name="Normal 114 19 2" xfId="4779"/>
    <cellStyle name="Normal 114 19 2 2" xfId="9180"/>
    <cellStyle name="Normal 114 19 3" xfId="3308"/>
    <cellStyle name="Normal 114 19 3 2" xfId="7713"/>
    <cellStyle name="Normal 114 19 4" xfId="6251"/>
    <cellStyle name="Normal 114 2" xfId="504"/>
    <cellStyle name="Normal 114 2 2" xfId="4780"/>
    <cellStyle name="Normal 114 2 2 2" xfId="9181"/>
    <cellStyle name="Normal 114 2 3" xfId="3309"/>
    <cellStyle name="Normal 114 2 3 2" xfId="7714"/>
    <cellStyle name="Normal 114 2 4" xfId="6252"/>
    <cellStyle name="Normal 114 20" xfId="505"/>
    <cellStyle name="Normal 114 20 2" xfId="4781"/>
    <cellStyle name="Normal 114 20 2 2" xfId="9182"/>
    <cellStyle name="Normal 114 20 3" xfId="3310"/>
    <cellStyle name="Normal 114 20 3 2" xfId="7715"/>
    <cellStyle name="Normal 114 20 4" xfId="6253"/>
    <cellStyle name="Normal 114 21" xfId="506"/>
    <cellStyle name="Normal 114 21 2" xfId="4782"/>
    <cellStyle name="Normal 114 21 2 2" xfId="9183"/>
    <cellStyle name="Normal 114 21 3" xfId="3311"/>
    <cellStyle name="Normal 114 21 3 2" xfId="7716"/>
    <cellStyle name="Normal 114 21 4" xfId="6254"/>
    <cellStyle name="Normal 114 22" xfId="507"/>
    <cellStyle name="Normal 114 22 2" xfId="4783"/>
    <cellStyle name="Normal 114 22 2 2" xfId="9184"/>
    <cellStyle name="Normal 114 22 3" xfId="3312"/>
    <cellStyle name="Normal 114 22 3 2" xfId="7717"/>
    <cellStyle name="Normal 114 22 4" xfId="6255"/>
    <cellStyle name="Normal 114 23" xfId="508"/>
    <cellStyle name="Normal 114 23 2" xfId="4784"/>
    <cellStyle name="Normal 114 23 2 2" xfId="9185"/>
    <cellStyle name="Normal 114 23 3" xfId="3313"/>
    <cellStyle name="Normal 114 23 3 2" xfId="7718"/>
    <cellStyle name="Normal 114 23 4" xfId="6256"/>
    <cellStyle name="Normal 114 24" xfId="509"/>
    <cellStyle name="Normal 114 24 2" xfId="4785"/>
    <cellStyle name="Normal 114 24 2 2" xfId="9186"/>
    <cellStyle name="Normal 114 24 3" xfId="3314"/>
    <cellStyle name="Normal 114 24 3 2" xfId="7719"/>
    <cellStyle name="Normal 114 24 4" xfId="6257"/>
    <cellStyle name="Normal 114 25" xfId="510"/>
    <cellStyle name="Normal 114 25 2" xfId="4786"/>
    <cellStyle name="Normal 114 25 2 2" xfId="9187"/>
    <cellStyle name="Normal 114 25 3" xfId="3315"/>
    <cellStyle name="Normal 114 25 3 2" xfId="7720"/>
    <cellStyle name="Normal 114 25 4" xfId="6258"/>
    <cellStyle name="Normal 114 26" xfId="511"/>
    <cellStyle name="Normal 114 26 2" xfId="4787"/>
    <cellStyle name="Normal 114 26 2 2" xfId="9188"/>
    <cellStyle name="Normal 114 26 3" xfId="3316"/>
    <cellStyle name="Normal 114 26 3 2" xfId="7721"/>
    <cellStyle name="Normal 114 26 4" xfId="6259"/>
    <cellStyle name="Normal 114 27" xfId="512"/>
    <cellStyle name="Normal 114 27 2" xfId="4788"/>
    <cellStyle name="Normal 114 27 2 2" xfId="9189"/>
    <cellStyle name="Normal 114 27 3" xfId="3317"/>
    <cellStyle name="Normal 114 27 3 2" xfId="7722"/>
    <cellStyle name="Normal 114 27 4" xfId="6260"/>
    <cellStyle name="Normal 114 3" xfId="513"/>
    <cellStyle name="Normal 114 3 2" xfId="4789"/>
    <cellStyle name="Normal 114 3 2 2" xfId="9190"/>
    <cellStyle name="Normal 114 3 3" xfId="3318"/>
    <cellStyle name="Normal 114 3 3 2" xfId="7723"/>
    <cellStyle name="Normal 114 3 4" xfId="6261"/>
    <cellStyle name="Normal 114 4" xfId="514"/>
    <cellStyle name="Normal 114 4 2" xfId="4790"/>
    <cellStyle name="Normal 114 4 2 2" xfId="9191"/>
    <cellStyle name="Normal 114 4 3" xfId="3319"/>
    <cellStyle name="Normal 114 4 3 2" xfId="7724"/>
    <cellStyle name="Normal 114 4 4" xfId="6262"/>
    <cellStyle name="Normal 114 5" xfId="515"/>
    <cellStyle name="Normal 114 5 2" xfId="4791"/>
    <cellStyle name="Normal 114 5 2 2" xfId="9192"/>
    <cellStyle name="Normal 114 5 3" xfId="3320"/>
    <cellStyle name="Normal 114 5 3 2" xfId="7725"/>
    <cellStyle name="Normal 114 5 4" xfId="6263"/>
    <cellStyle name="Normal 114 6" xfId="516"/>
    <cellStyle name="Normal 114 6 2" xfId="4792"/>
    <cellStyle name="Normal 114 6 2 2" xfId="9193"/>
    <cellStyle name="Normal 114 6 3" xfId="3321"/>
    <cellStyle name="Normal 114 6 3 2" xfId="7726"/>
    <cellStyle name="Normal 114 6 4" xfId="6264"/>
    <cellStyle name="Normal 114 7" xfId="517"/>
    <cellStyle name="Normal 114 7 2" xfId="4793"/>
    <cellStyle name="Normal 114 7 2 2" xfId="9194"/>
    <cellStyle name="Normal 114 7 3" xfId="3322"/>
    <cellStyle name="Normal 114 7 3 2" xfId="7727"/>
    <cellStyle name="Normal 114 7 4" xfId="6265"/>
    <cellStyle name="Normal 114 8" xfId="518"/>
    <cellStyle name="Normal 114 8 2" xfId="4794"/>
    <cellStyle name="Normal 114 8 2 2" xfId="9195"/>
    <cellStyle name="Normal 114 8 3" xfId="3323"/>
    <cellStyle name="Normal 114 8 3 2" xfId="7728"/>
    <cellStyle name="Normal 114 8 4" xfId="6266"/>
    <cellStyle name="Normal 114 9" xfId="519"/>
    <cellStyle name="Normal 114 9 2" xfId="4795"/>
    <cellStyle name="Normal 114 9 2 2" xfId="9196"/>
    <cellStyle name="Normal 114 9 3" xfId="3324"/>
    <cellStyle name="Normal 114 9 3 2" xfId="7729"/>
    <cellStyle name="Normal 114 9 4" xfId="6267"/>
    <cellStyle name="Normal 115 10" xfId="520"/>
    <cellStyle name="Normal 115 10 2" xfId="4796"/>
    <cellStyle name="Normal 115 10 2 2" xfId="9197"/>
    <cellStyle name="Normal 115 10 3" xfId="3325"/>
    <cellStyle name="Normal 115 10 3 2" xfId="7730"/>
    <cellStyle name="Normal 115 10 4" xfId="6268"/>
    <cellStyle name="Normal 115 11" xfId="521"/>
    <cellStyle name="Normal 115 11 2" xfId="4797"/>
    <cellStyle name="Normal 115 11 2 2" xfId="9198"/>
    <cellStyle name="Normal 115 11 3" xfId="3326"/>
    <cellStyle name="Normal 115 11 3 2" xfId="7731"/>
    <cellStyle name="Normal 115 11 4" xfId="6269"/>
    <cellStyle name="Normal 115 12" xfId="522"/>
    <cellStyle name="Normal 115 12 2" xfId="4798"/>
    <cellStyle name="Normal 115 12 2 2" xfId="9199"/>
    <cellStyle name="Normal 115 12 3" xfId="3327"/>
    <cellStyle name="Normal 115 12 3 2" xfId="7732"/>
    <cellStyle name="Normal 115 12 4" xfId="6270"/>
    <cellStyle name="Normal 115 13" xfId="523"/>
    <cellStyle name="Normal 115 13 2" xfId="4799"/>
    <cellStyle name="Normal 115 13 2 2" xfId="9200"/>
    <cellStyle name="Normal 115 13 3" xfId="3328"/>
    <cellStyle name="Normal 115 13 3 2" xfId="7733"/>
    <cellStyle name="Normal 115 13 4" xfId="6271"/>
    <cellStyle name="Normal 115 14" xfId="524"/>
    <cellStyle name="Normal 115 14 2" xfId="4800"/>
    <cellStyle name="Normal 115 14 2 2" xfId="9201"/>
    <cellStyle name="Normal 115 14 3" xfId="3329"/>
    <cellStyle name="Normal 115 14 3 2" xfId="7734"/>
    <cellStyle name="Normal 115 14 4" xfId="6272"/>
    <cellStyle name="Normal 115 15" xfId="525"/>
    <cellStyle name="Normal 115 15 2" xfId="4801"/>
    <cellStyle name="Normal 115 15 2 2" xfId="9202"/>
    <cellStyle name="Normal 115 15 3" xfId="3330"/>
    <cellStyle name="Normal 115 15 3 2" xfId="7735"/>
    <cellStyle name="Normal 115 15 4" xfId="6273"/>
    <cellStyle name="Normal 115 16" xfId="526"/>
    <cellStyle name="Normal 115 16 2" xfId="4802"/>
    <cellStyle name="Normal 115 16 2 2" xfId="9203"/>
    <cellStyle name="Normal 115 16 3" xfId="3331"/>
    <cellStyle name="Normal 115 16 3 2" xfId="7736"/>
    <cellStyle name="Normal 115 16 4" xfId="6274"/>
    <cellStyle name="Normal 115 17" xfId="527"/>
    <cellStyle name="Normal 115 17 2" xfId="4803"/>
    <cellStyle name="Normal 115 17 2 2" xfId="9204"/>
    <cellStyle name="Normal 115 17 3" xfId="3332"/>
    <cellStyle name="Normal 115 17 3 2" xfId="7737"/>
    <cellStyle name="Normal 115 17 4" xfId="6275"/>
    <cellStyle name="Normal 115 18" xfId="528"/>
    <cellStyle name="Normal 115 18 2" xfId="4804"/>
    <cellStyle name="Normal 115 18 2 2" xfId="9205"/>
    <cellStyle name="Normal 115 18 3" xfId="3333"/>
    <cellStyle name="Normal 115 18 3 2" xfId="7738"/>
    <cellStyle name="Normal 115 18 4" xfId="6276"/>
    <cellStyle name="Normal 115 19" xfId="529"/>
    <cellStyle name="Normal 115 19 2" xfId="4805"/>
    <cellStyle name="Normal 115 19 2 2" xfId="9206"/>
    <cellStyle name="Normal 115 19 3" xfId="3334"/>
    <cellStyle name="Normal 115 19 3 2" xfId="7739"/>
    <cellStyle name="Normal 115 19 4" xfId="6277"/>
    <cellStyle name="Normal 115 2" xfId="530"/>
    <cellStyle name="Normal 115 2 2" xfId="4806"/>
    <cellStyle name="Normal 115 2 2 2" xfId="9207"/>
    <cellStyle name="Normal 115 2 3" xfId="3335"/>
    <cellStyle name="Normal 115 2 3 2" xfId="7740"/>
    <cellStyle name="Normal 115 2 4" xfId="6278"/>
    <cellStyle name="Normal 115 20" xfId="531"/>
    <cellStyle name="Normal 115 20 2" xfId="4807"/>
    <cellStyle name="Normal 115 20 2 2" xfId="9208"/>
    <cellStyle name="Normal 115 20 3" xfId="3336"/>
    <cellStyle name="Normal 115 20 3 2" xfId="7741"/>
    <cellStyle name="Normal 115 20 4" xfId="6279"/>
    <cellStyle name="Normal 115 21" xfId="532"/>
    <cellStyle name="Normal 115 21 2" xfId="4808"/>
    <cellStyle name="Normal 115 21 2 2" xfId="9209"/>
    <cellStyle name="Normal 115 21 3" xfId="3337"/>
    <cellStyle name="Normal 115 21 3 2" xfId="7742"/>
    <cellStyle name="Normal 115 21 4" xfId="6280"/>
    <cellStyle name="Normal 115 22" xfId="533"/>
    <cellStyle name="Normal 115 22 2" xfId="4809"/>
    <cellStyle name="Normal 115 22 2 2" xfId="9210"/>
    <cellStyle name="Normal 115 22 3" xfId="3338"/>
    <cellStyle name="Normal 115 22 3 2" xfId="7743"/>
    <cellStyle name="Normal 115 22 4" xfId="6281"/>
    <cellStyle name="Normal 115 23" xfId="534"/>
    <cellStyle name="Normal 115 23 2" xfId="4810"/>
    <cellStyle name="Normal 115 23 2 2" xfId="9211"/>
    <cellStyle name="Normal 115 23 3" xfId="3339"/>
    <cellStyle name="Normal 115 23 3 2" xfId="7744"/>
    <cellStyle name="Normal 115 23 4" xfId="6282"/>
    <cellStyle name="Normal 115 24" xfId="535"/>
    <cellStyle name="Normal 115 24 2" xfId="4811"/>
    <cellStyle name="Normal 115 24 2 2" xfId="9212"/>
    <cellStyle name="Normal 115 24 3" xfId="3340"/>
    <cellStyle name="Normal 115 24 3 2" xfId="7745"/>
    <cellStyle name="Normal 115 24 4" xfId="6283"/>
    <cellStyle name="Normal 115 25" xfId="536"/>
    <cellStyle name="Normal 115 25 2" xfId="4812"/>
    <cellStyle name="Normal 115 25 2 2" xfId="9213"/>
    <cellStyle name="Normal 115 25 3" xfId="3341"/>
    <cellStyle name="Normal 115 25 3 2" xfId="7746"/>
    <cellStyle name="Normal 115 25 4" xfId="6284"/>
    <cellStyle name="Normal 115 26" xfId="537"/>
    <cellStyle name="Normal 115 26 2" xfId="4813"/>
    <cellStyle name="Normal 115 26 2 2" xfId="9214"/>
    <cellStyle name="Normal 115 26 3" xfId="3342"/>
    <cellStyle name="Normal 115 26 3 2" xfId="7747"/>
    <cellStyle name="Normal 115 26 4" xfId="6285"/>
    <cellStyle name="Normal 115 27" xfId="538"/>
    <cellStyle name="Normal 115 27 2" xfId="4814"/>
    <cellStyle name="Normal 115 27 2 2" xfId="9215"/>
    <cellStyle name="Normal 115 27 3" xfId="3343"/>
    <cellStyle name="Normal 115 27 3 2" xfId="7748"/>
    <cellStyle name="Normal 115 27 4" xfId="6286"/>
    <cellStyle name="Normal 115 3" xfId="539"/>
    <cellStyle name="Normal 115 3 2" xfId="4815"/>
    <cellStyle name="Normal 115 3 2 2" xfId="9216"/>
    <cellStyle name="Normal 115 3 3" xfId="3344"/>
    <cellStyle name="Normal 115 3 3 2" xfId="7749"/>
    <cellStyle name="Normal 115 3 4" xfId="6287"/>
    <cellStyle name="Normal 115 4" xfId="540"/>
    <cellStyle name="Normal 115 4 2" xfId="4816"/>
    <cellStyle name="Normal 115 4 2 2" xfId="9217"/>
    <cellStyle name="Normal 115 4 3" xfId="3345"/>
    <cellStyle name="Normal 115 4 3 2" xfId="7750"/>
    <cellStyle name="Normal 115 4 4" xfId="6288"/>
    <cellStyle name="Normal 115 5" xfId="541"/>
    <cellStyle name="Normal 115 5 2" xfId="4817"/>
    <cellStyle name="Normal 115 5 2 2" xfId="9218"/>
    <cellStyle name="Normal 115 5 3" xfId="3346"/>
    <cellStyle name="Normal 115 5 3 2" xfId="7751"/>
    <cellStyle name="Normal 115 5 4" xfId="6289"/>
    <cellStyle name="Normal 115 6" xfId="542"/>
    <cellStyle name="Normal 115 6 2" xfId="4818"/>
    <cellStyle name="Normal 115 6 2 2" xfId="9219"/>
    <cellStyle name="Normal 115 6 3" xfId="3347"/>
    <cellStyle name="Normal 115 6 3 2" xfId="7752"/>
    <cellStyle name="Normal 115 6 4" xfId="6290"/>
    <cellStyle name="Normal 115 7" xfId="543"/>
    <cellStyle name="Normal 115 7 2" xfId="4819"/>
    <cellStyle name="Normal 115 7 2 2" xfId="9220"/>
    <cellStyle name="Normal 115 7 3" xfId="3348"/>
    <cellStyle name="Normal 115 7 3 2" xfId="7753"/>
    <cellStyle name="Normal 115 7 4" xfId="6291"/>
    <cellStyle name="Normal 115 8" xfId="544"/>
    <cellStyle name="Normal 115 8 2" xfId="4820"/>
    <cellStyle name="Normal 115 8 2 2" xfId="9221"/>
    <cellStyle name="Normal 115 8 3" xfId="3349"/>
    <cellStyle name="Normal 115 8 3 2" xfId="7754"/>
    <cellStyle name="Normal 115 8 4" xfId="6292"/>
    <cellStyle name="Normal 115 9" xfId="545"/>
    <cellStyle name="Normal 115 9 2" xfId="4821"/>
    <cellStyle name="Normal 115 9 2 2" xfId="9222"/>
    <cellStyle name="Normal 115 9 3" xfId="3350"/>
    <cellStyle name="Normal 115 9 3 2" xfId="7755"/>
    <cellStyle name="Normal 115 9 4" xfId="6293"/>
    <cellStyle name="Normal 117 10" xfId="546"/>
    <cellStyle name="Normal 117 10 2" xfId="4822"/>
    <cellStyle name="Normal 117 10 2 2" xfId="9223"/>
    <cellStyle name="Normal 117 10 3" xfId="3351"/>
    <cellStyle name="Normal 117 10 3 2" xfId="7756"/>
    <cellStyle name="Normal 117 10 4" xfId="6294"/>
    <cellStyle name="Normal 117 11" xfId="547"/>
    <cellStyle name="Normal 117 11 2" xfId="4823"/>
    <cellStyle name="Normal 117 11 2 2" xfId="9224"/>
    <cellStyle name="Normal 117 11 3" xfId="3352"/>
    <cellStyle name="Normal 117 11 3 2" xfId="7757"/>
    <cellStyle name="Normal 117 11 4" xfId="6295"/>
    <cellStyle name="Normal 117 12" xfId="548"/>
    <cellStyle name="Normal 117 12 2" xfId="4824"/>
    <cellStyle name="Normal 117 12 2 2" xfId="9225"/>
    <cellStyle name="Normal 117 12 3" xfId="3353"/>
    <cellStyle name="Normal 117 12 3 2" xfId="7758"/>
    <cellStyle name="Normal 117 12 4" xfId="6296"/>
    <cellStyle name="Normal 117 13" xfId="549"/>
    <cellStyle name="Normal 117 13 2" xfId="4825"/>
    <cellStyle name="Normal 117 13 2 2" xfId="9226"/>
    <cellStyle name="Normal 117 13 3" xfId="3354"/>
    <cellStyle name="Normal 117 13 3 2" xfId="7759"/>
    <cellStyle name="Normal 117 13 4" xfId="6297"/>
    <cellStyle name="Normal 117 14" xfId="550"/>
    <cellStyle name="Normal 117 14 2" xfId="4826"/>
    <cellStyle name="Normal 117 14 2 2" xfId="9227"/>
    <cellStyle name="Normal 117 14 3" xfId="3355"/>
    <cellStyle name="Normal 117 14 3 2" xfId="7760"/>
    <cellStyle name="Normal 117 14 4" xfId="6298"/>
    <cellStyle name="Normal 117 15" xfId="551"/>
    <cellStyle name="Normal 117 15 2" xfId="4827"/>
    <cellStyle name="Normal 117 15 2 2" xfId="9228"/>
    <cellStyle name="Normal 117 15 3" xfId="3356"/>
    <cellStyle name="Normal 117 15 3 2" xfId="7761"/>
    <cellStyle name="Normal 117 15 4" xfId="6299"/>
    <cellStyle name="Normal 117 16" xfId="552"/>
    <cellStyle name="Normal 117 16 2" xfId="4828"/>
    <cellStyle name="Normal 117 16 2 2" xfId="9229"/>
    <cellStyle name="Normal 117 16 3" xfId="3357"/>
    <cellStyle name="Normal 117 16 3 2" xfId="7762"/>
    <cellStyle name="Normal 117 16 4" xfId="6300"/>
    <cellStyle name="Normal 117 17" xfId="553"/>
    <cellStyle name="Normal 117 17 2" xfId="4829"/>
    <cellStyle name="Normal 117 17 2 2" xfId="9230"/>
    <cellStyle name="Normal 117 17 3" xfId="3358"/>
    <cellStyle name="Normal 117 17 3 2" xfId="7763"/>
    <cellStyle name="Normal 117 17 4" xfId="6301"/>
    <cellStyle name="Normal 117 18" xfId="554"/>
    <cellStyle name="Normal 117 18 2" xfId="4830"/>
    <cellStyle name="Normal 117 18 2 2" xfId="9231"/>
    <cellStyle name="Normal 117 18 3" xfId="3359"/>
    <cellStyle name="Normal 117 18 3 2" xfId="7764"/>
    <cellStyle name="Normal 117 18 4" xfId="6302"/>
    <cellStyle name="Normal 117 19" xfId="555"/>
    <cellStyle name="Normal 117 19 2" xfId="4831"/>
    <cellStyle name="Normal 117 19 2 2" xfId="9232"/>
    <cellStyle name="Normal 117 19 3" xfId="3360"/>
    <cellStyle name="Normal 117 19 3 2" xfId="7765"/>
    <cellStyle name="Normal 117 19 4" xfId="6303"/>
    <cellStyle name="Normal 117 2" xfId="556"/>
    <cellStyle name="Normal 117 2 2" xfId="4832"/>
    <cellStyle name="Normal 117 2 2 2" xfId="9233"/>
    <cellStyle name="Normal 117 2 3" xfId="3361"/>
    <cellStyle name="Normal 117 2 3 2" xfId="7766"/>
    <cellStyle name="Normal 117 2 4" xfId="6304"/>
    <cellStyle name="Normal 117 20" xfId="557"/>
    <cellStyle name="Normal 117 20 2" xfId="4833"/>
    <cellStyle name="Normal 117 20 2 2" xfId="9234"/>
    <cellStyle name="Normal 117 20 3" xfId="3362"/>
    <cellStyle name="Normal 117 20 3 2" xfId="7767"/>
    <cellStyle name="Normal 117 20 4" xfId="6305"/>
    <cellStyle name="Normal 117 21" xfId="558"/>
    <cellStyle name="Normal 117 21 2" xfId="4834"/>
    <cellStyle name="Normal 117 21 2 2" xfId="9235"/>
    <cellStyle name="Normal 117 21 3" xfId="3363"/>
    <cellStyle name="Normal 117 21 3 2" xfId="7768"/>
    <cellStyle name="Normal 117 21 4" xfId="6306"/>
    <cellStyle name="Normal 117 22" xfId="559"/>
    <cellStyle name="Normal 117 22 2" xfId="4835"/>
    <cellStyle name="Normal 117 22 2 2" xfId="9236"/>
    <cellStyle name="Normal 117 22 3" xfId="3364"/>
    <cellStyle name="Normal 117 22 3 2" xfId="7769"/>
    <cellStyle name="Normal 117 22 4" xfId="6307"/>
    <cellStyle name="Normal 117 23" xfId="560"/>
    <cellStyle name="Normal 117 23 2" xfId="4836"/>
    <cellStyle name="Normal 117 23 2 2" xfId="9237"/>
    <cellStyle name="Normal 117 23 3" xfId="3365"/>
    <cellStyle name="Normal 117 23 3 2" xfId="7770"/>
    <cellStyle name="Normal 117 23 4" xfId="6308"/>
    <cellStyle name="Normal 117 24" xfId="561"/>
    <cellStyle name="Normal 117 24 2" xfId="4837"/>
    <cellStyle name="Normal 117 24 2 2" xfId="9238"/>
    <cellStyle name="Normal 117 24 3" xfId="3366"/>
    <cellStyle name="Normal 117 24 3 2" xfId="7771"/>
    <cellStyle name="Normal 117 24 4" xfId="6309"/>
    <cellStyle name="Normal 117 25" xfId="562"/>
    <cellStyle name="Normal 117 25 2" xfId="4838"/>
    <cellStyle name="Normal 117 25 2 2" xfId="9239"/>
    <cellStyle name="Normal 117 25 3" xfId="3367"/>
    <cellStyle name="Normal 117 25 3 2" xfId="7772"/>
    <cellStyle name="Normal 117 25 4" xfId="6310"/>
    <cellStyle name="Normal 117 26" xfId="563"/>
    <cellStyle name="Normal 117 26 2" xfId="4839"/>
    <cellStyle name="Normal 117 26 2 2" xfId="9240"/>
    <cellStyle name="Normal 117 26 3" xfId="3368"/>
    <cellStyle name="Normal 117 26 3 2" xfId="7773"/>
    <cellStyle name="Normal 117 26 4" xfId="6311"/>
    <cellStyle name="Normal 117 27" xfId="564"/>
    <cellStyle name="Normal 117 27 2" xfId="4840"/>
    <cellStyle name="Normal 117 27 2 2" xfId="9241"/>
    <cellStyle name="Normal 117 27 3" xfId="3369"/>
    <cellStyle name="Normal 117 27 3 2" xfId="7774"/>
    <cellStyle name="Normal 117 27 4" xfId="6312"/>
    <cellStyle name="Normal 117 3" xfId="565"/>
    <cellStyle name="Normal 117 3 2" xfId="4841"/>
    <cellStyle name="Normal 117 3 2 2" xfId="9242"/>
    <cellStyle name="Normal 117 3 3" xfId="3370"/>
    <cellStyle name="Normal 117 3 3 2" xfId="7775"/>
    <cellStyle name="Normal 117 3 4" xfId="6313"/>
    <cellStyle name="Normal 117 4" xfId="566"/>
    <cellStyle name="Normal 117 4 2" xfId="4842"/>
    <cellStyle name="Normal 117 4 2 2" xfId="9243"/>
    <cellStyle name="Normal 117 4 3" xfId="3371"/>
    <cellStyle name="Normal 117 4 3 2" xfId="7776"/>
    <cellStyle name="Normal 117 4 4" xfId="6314"/>
    <cellStyle name="Normal 117 5" xfId="567"/>
    <cellStyle name="Normal 117 5 2" xfId="4843"/>
    <cellStyle name="Normal 117 5 2 2" xfId="9244"/>
    <cellStyle name="Normal 117 5 3" xfId="3372"/>
    <cellStyle name="Normal 117 5 3 2" xfId="7777"/>
    <cellStyle name="Normal 117 5 4" xfId="6315"/>
    <cellStyle name="Normal 117 6" xfId="568"/>
    <cellStyle name="Normal 117 6 2" xfId="4844"/>
    <cellStyle name="Normal 117 6 2 2" xfId="9245"/>
    <cellStyle name="Normal 117 6 3" xfId="3373"/>
    <cellStyle name="Normal 117 6 3 2" xfId="7778"/>
    <cellStyle name="Normal 117 6 4" xfId="6316"/>
    <cellStyle name="Normal 117 7" xfId="569"/>
    <cellStyle name="Normal 117 7 2" xfId="4845"/>
    <cellStyle name="Normal 117 7 2 2" xfId="9246"/>
    <cellStyle name="Normal 117 7 3" xfId="3374"/>
    <cellStyle name="Normal 117 7 3 2" xfId="7779"/>
    <cellStyle name="Normal 117 7 4" xfId="6317"/>
    <cellStyle name="Normal 117 8" xfId="570"/>
    <cellStyle name="Normal 117 8 2" xfId="4846"/>
    <cellStyle name="Normal 117 8 2 2" xfId="9247"/>
    <cellStyle name="Normal 117 8 3" xfId="3375"/>
    <cellStyle name="Normal 117 8 3 2" xfId="7780"/>
    <cellStyle name="Normal 117 8 4" xfId="6318"/>
    <cellStyle name="Normal 117 9" xfId="571"/>
    <cellStyle name="Normal 117 9 2" xfId="4847"/>
    <cellStyle name="Normal 117 9 2 2" xfId="9248"/>
    <cellStyle name="Normal 117 9 3" xfId="3376"/>
    <cellStyle name="Normal 117 9 3 2" xfId="7781"/>
    <cellStyle name="Normal 117 9 4" xfId="6319"/>
    <cellStyle name="Normal 12" xfId="572"/>
    <cellStyle name="Normal 12 10" xfId="573"/>
    <cellStyle name="Normal 12 10 2" xfId="574"/>
    <cellStyle name="Normal 12 10 3" xfId="575"/>
    <cellStyle name="Normal 12 10 4" xfId="576"/>
    <cellStyle name="Normal 12 10 5" xfId="577"/>
    <cellStyle name="Normal 12 10 6" xfId="578"/>
    <cellStyle name="Normal 12 11" xfId="579"/>
    <cellStyle name="Normal 12 11 2" xfId="580"/>
    <cellStyle name="Normal 12 11 3" xfId="581"/>
    <cellStyle name="Normal 12 11 4" xfId="582"/>
    <cellStyle name="Normal 12 11 5" xfId="583"/>
    <cellStyle name="Normal 12 11 6" xfId="584"/>
    <cellStyle name="Normal 12 12" xfId="585"/>
    <cellStyle name="Normal 12 12 2" xfId="586"/>
    <cellStyle name="Normal 12 12 3" xfId="587"/>
    <cellStyle name="Normal 12 12 4" xfId="588"/>
    <cellStyle name="Normal 12 12 5" xfId="589"/>
    <cellStyle name="Normal 12 12 6" xfId="590"/>
    <cellStyle name="Normal 12 13" xfId="591"/>
    <cellStyle name="Normal 12 13 2" xfId="592"/>
    <cellStyle name="Normal 12 13 3" xfId="593"/>
    <cellStyle name="Normal 12 13 4" xfId="594"/>
    <cellStyle name="Normal 12 13 5" xfId="595"/>
    <cellStyle name="Normal 12 13 6" xfId="596"/>
    <cellStyle name="Normal 12 14" xfId="597"/>
    <cellStyle name="Normal 12 14 2" xfId="598"/>
    <cellStyle name="Normal 12 14 3" xfId="599"/>
    <cellStyle name="Normal 12 14 4" xfId="600"/>
    <cellStyle name="Normal 12 14 5" xfId="601"/>
    <cellStyle name="Normal 12 14 6" xfId="602"/>
    <cellStyle name="Normal 12 15" xfId="603"/>
    <cellStyle name="Normal 12 15 2" xfId="604"/>
    <cellStyle name="Normal 12 15 3" xfId="605"/>
    <cellStyle name="Normal 12 15 4" xfId="606"/>
    <cellStyle name="Normal 12 15 5" xfId="607"/>
    <cellStyle name="Normal 12 15 6" xfId="608"/>
    <cellStyle name="Normal 12 16" xfId="609"/>
    <cellStyle name="Normal 12 16 2" xfId="610"/>
    <cellStyle name="Normal 12 16 3" xfId="611"/>
    <cellStyle name="Normal 12 16 4" xfId="612"/>
    <cellStyle name="Normal 12 16 5" xfId="613"/>
    <cellStyle name="Normal 12 16 6" xfId="614"/>
    <cellStyle name="Normal 12 17" xfId="615"/>
    <cellStyle name="Normal 12 17 2" xfId="616"/>
    <cellStyle name="Normal 12 17 3" xfId="617"/>
    <cellStyle name="Normal 12 17 4" xfId="618"/>
    <cellStyle name="Normal 12 17 5" xfId="619"/>
    <cellStyle name="Normal 12 17 6" xfId="620"/>
    <cellStyle name="Normal 12 18" xfId="621"/>
    <cellStyle name="Normal 12 18 2" xfId="622"/>
    <cellStyle name="Normal 12 18 3" xfId="623"/>
    <cellStyle name="Normal 12 18 4" xfId="624"/>
    <cellStyle name="Normal 12 18 5" xfId="625"/>
    <cellStyle name="Normal 12 18 6" xfId="626"/>
    <cellStyle name="Normal 12 19" xfId="627"/>
    <cellStyle name="Normal 12 19 2" xfId="628"/>
    <cellStyle name="Normal 12 19 3" xfId="629"/>
    <cellStyle name="Normal 12 19 4" xfId="630"/>
    <cellStyle name="Normal 12 19 5" xfId="631"/>
    <cellStyle name="Normal 12 19 6" xfId="632"/>
    <cellStyle name="Normal 12 2" xfId="633"/>
    <cellStyle name="Normal 12 2 2" xfId="634"/>
    <cellStyle name="Normal 12 2 2 2" xfId="635"/>
    <cellStyle name="Normal 12 20" xfId="636"/>
    <cellStyle name="Normal 12 20 2" xfId="637"/>
    <cellStyle name="Normal 12 20 3" xfId="638"/>
    <cellStyle name="Normal 12 20 4" xfId="639"/>
    <cellStyle name="Normal 12 20 5" xfId="640"/>
    <cellStyle name="Normal 12 20 6" xfId="641"/>
    <cellStyle name="Normal 12 21" xfId="642"/>
    <cellStyle name="Normal 12 21 2" xfId="643"/>
    <cellStyle name="Normal 12 21 3" xfId="644"/>
    <cellStyle name="Normal 12 21 4" xfId="645"/>
    <cellStyle name="Normal 12 21 5" xfId="646"/>
    <cellStyle name="Normal 12 21 6" xfId="647"/>
    <cellStyle name="Normal 12 22" xfId="648"/>
    <cellStyle name="Normal 12 23" xfId="649"/>
    <cellStyle name="Normal 12 24" xfId="650"/>
    <cellStyle name="Normal 12 25" xfId="651"/>
    <cellStyle name="Normal 12 26" xfId="652"/>
    <cellStyle name="Normal 12 27" xfId="653"/>
    <cellStyle name="Normal 12 28" xfId="654"/>
    <cellStyle name="Normal 12 29" xfId="655"/>
    <cellStyle name="Normal 12 3" xfId="656"/>
    <cellStyle name="Normal 12 30" xfId="657"/>
    <cellStyle name="Normal 12 31" xfId="658"/>
    <cellStyle name="Normal 12 32" xfId="659"/>
    <cellStyle name="Normal 12 33" xfId="660"/>
    <cellStyle name="Normal 12 34" xfId="661"/>
    <cellStyle name="Normal 12 35" xfId="662"/>
    <cellStyle name="Normal 12 36" xfId="663"/>
    <cellStyle name="Normal 12 37" xfId="664"/>
    <cellStyle name="Normal 12 38" xfId="665"/>
    <cellStyle name="Normal 12 39" xfId="666"/>
    <cellStyle name="Normal 12 4" xfId="667"/>
    <cellStyle name="Normal 12 40" xfId="668"/>
    <cellStyle name="Normal 12 41" xfId="669"/>
    <cellStyle name="Normal 12 42" xfId="670"/>
    <cellStyle name="Normal 12 43" xfId="671"/>
    <cellStyle name="Normal 12 44" xfId="672"/>
    <cellStyle name="Normal 12 5" xfId="673"/>
    <cellStyle name="Normal 12 6" xfId="674"/>
    <cellStyle name="Normal 12 7" xfId="675"/>
    <cellStyle name="Normal 12 8" xfId="676"/>
    <cellStyle name="Normal 12 8 2" xfId="677"/>
    <cellStyle name="Normal 12 8 3" xfId="678"/>
    <cellStyle name="Normal 12 8 4" xfId="679"/>
    <cellStyle name="Normal 12 8 5" xfId="680"/>
    <cellStyle name="Normal 12 8 6" xfId="681"/>
    <cellStyle name="Normal 12 9" xfId="682"/>
    <cellStyle name="Normal 12 9 2" xfId="683"/>
    <cellStyle name="Normal 12 9 3" xfId="684"/>
    <cellStyle name="Normal 12 9 4" xfId="685"/>
    <cellStyle name="Normal 12 9 5" xfId="686"/>
    <cellStyle name="Normal 12 9 6" xfId="687"/>
    <cellStyle name="Normal 125 10" xfId="688"/>
    <cellStyle name="Normal 125 10 2" xfId="4848"/>
    <cellStyle name="Normal 125 10 2 2" xfId="9249"/>
    <cellStyle name="Normal 125 10 3" xfId="3377"/>
    <cellStyle name="Normal 125 10 3 2" xfId="7782"/>
    <cellStyle name="Normal 125 10 4" xfId="6320"/>
    <cellStyle name="Normal 125 11" xfId="689"/>
    <cellStyle name="Normal 125 11 2" xfId="4849"/>
    <cellStyle name="Normal 125 11 2 2" xfId="9250"/>
    <cellStyle name="Normal 125 11 3" xfId="3378"/>
    <cellStyle name="Normal 125 11 3 2" xfId="7783"/>
    <cellStyle name="Normal 125 11 4" xfId="6321"/>
    <cellStyle name="Normal 125 12" xfId="690"/>
    <cellStyle name="Normal 125 12 2" xfId="4850"/>
    <cellStyle name="Normal 125 12 2 2" xfId="9251"/>
    <cellStyle name="Normal 125 12 3" xfId="3379"/>
    <cellStyle name="Normal 125 12 3 2" xfId="7784"/>
    <cellStyle name="Normal 125 12 4" xfId="6322"/>
    <cellStyle name="Normal 125 13" xfId="691"/>
    <cellStyle name="Normal 125 13 2" xfId="4851"/>
    <cellStyle name="Normal 125 13 2 2" xfId="9252"/>
    <cellStyle name="Normal 125 13 3" xfId="3380"/>
    <cellStyle name="Normal 125 13 3 2" xfId="7785"/>
    <cellStyle name="Normal 125 13 4" xfId="6323"/>
    <cellStyle name="Normal 125 14" xfId="692"/>
    <cellStyle name="Normal 125 14 2" xfId="4852"/>
    <cellStyle name="Normal 125 14 2 2" xfId="9253"/>
    <cellStyle name="Normal 125 14 3" xfId="3381"/>
    <cellStyle name="Normal 125 14 3 2" xfId="7786"/>
    <cellStyle name="Normal 125 14 4" xfId="6324"/>
    <cellStyle name="Normal 125 15" xfId="693"/>
    <cellStyle name="Normal 125 15 2" xfId="4853"/>
    <cellStyle name="Normal 125 15 2 2" xfId="9254"/>
    <cellStyle name="Normal 125 15 3" xfId="3382"/>
    <cellStyle name="Normal 125 15 3 2" xfId="7787"/>
    <cellStyle name="Normal 125 15 4" xfId="6325"/>
    <cellStyle name="Normal 125 16" xfId="694"/>
    <cellStyle name="Normal 125 16 2" xfId="4854"/>
    <cellStyle name="Normal 125 16 2 2" xfId="9255"/>
    <cellStyle name="Normal 125 16 3" xfId="3383"/>
    <cellStyle name="Normal 125 16 3 2" xfId="7788"/>
    <cellStyle name="Normal 125 16 4" xfId="6326"/>
    <cellStyle name="Normal 125 17" xfId="695"/>
    <cellStyle name="Normal 125 17 2" xfId="4855"/>
    <cellStyle name="Normal 125 17 2 2" xfId="9256"/>
    <cellStyle name="Normal 125 17 3" xfId="3384"/>
    <cellStyle name="Normal 125 17 3 2" xfId="7789"/>
    <cellStyle name="Normal 125 17 4" xfId="6327"/>
    <cellStyle name="Normal 125 18" xfId="696"/>
    <cellStyle name="Normal 125 18 2" xfId="4856"/>
    <cellStyle name="Normal 125 18 2 2" xfId="9257"/>
    <cellStyle name="Normal 125 18 3" xfId="3385"/>
    <cellStyle name="Normal 125 18 3 2" xfId="7790"/>
    <cellStyle name="Normal 125 18 4" xfId="6328"/>
    <cellStyle name="Normal 125 19" xfId="697"/>
    <cellStyle name="Normal 125 19 2" xfId="4857"/>
    <cellStyle name="Normal 125 19 2 2" xfId="9258"/>
    <cellStyle name="Normal 125 19 3" xfId="3386"/>
    <cellStyle name="Normal 125 19 3 2" xfId="7791"/>
    <cellStyle name="Normal 125 19 4" xfId="6329"/>
    <cellStyle name="Normal 125 2" xfId="698"/>
    <cellStyle name="Normal 125 2 2" xfId="4858"/>
    <cellStyle name="Normal 125 2 2 2" xfId="9259"/>
    <cellStyle name="Normal 125 2 3" xfId="3387"/>
    <cellStyle name="Normal 125 2 3 2" xfId="7792"/>
    <cellStyle name="Normal 125 2 4" xfId="6330"/>
    <cellStyle name="Normal 125 20" xfId="699"/>
    <cellStyle name="Normal 125 20 2" xfId="4859"/>
    <cellStyle name="Normal 125 20 2 2" xfId="9260"/>
    <cellStyle name="Normal 125 20 3" xfId="3388"/>
    <cellStyle name="Normal 125 20 3 2" xfId="7793"/>
    <cellStyle name="Normal 125 20 4" xfId="6331"/>
    <cellStyle name="Normal 125 21" xfId="700"/>
    <cellStyle name="Normal 125 21 2" xfId="4860"/>
    <cellStyle name="Normal 125 21 2 2" xfId="9261"/>
    <cellStyle name="Normal 125 21 3" xfId="3389"/>
    <cellStyle name="Normal 125 21 3 2" xfId="7794"/>
    <cellStyle name="Normal 125 21 4" xfId="6332"/>
    <cellStyle name="Normal 125 22" xfId="701"/>
    <cellStyle name="Normal 125 22 2" xfId="4861"/>
    <cellStyle name="Normal 125 22 2 2" xfId="9262"/>
    <cellStyle name="Normal 125 22 3" xfId="3390"/>
    <cellStyle name="Normal 125 22 3 2" xfId="7795"/>
    <cellStyle name="Normal 125 22 4" xfId="6333"/>
    <cellStyle name="Normal 125 23" xfId="702"/>
    <cellStyle name="Normal 125 23 2" xfId="4862"/>
    <cellStyle name="Normal 125 23 2 2" xfId="9263"/>
    <cellStyle name="Normal 125 23 3" xfId="3391"/>
    <cellStyle name="Normal 125 23 3 2" xfId="7796"/>
    <cellStyle name="Normal 125 23 4" xfId="6334"/>
    <cellStyle name="Normal 125 24" xfId="703"/>
    <cellStyle name="Normal 125 24 2" xfId="4863"/>
    <cellStyle name="Normal 125 24 2 2" xfId="9264"/>
    <cellStyle name="Normal 125 24 3" xfId="3392"/>
    <cellStyle name="Normal 125 24 3 2" xfId="7797"/>
    <cellStyle name="Normal 125 24 4" xfId="6335"/>
    <cellStyle name="Normal 125 25" xfId="704"/>
    <cellStyle name="Normal 125 25 2" xfId="4864"/>
    <cellStyle name="Normal 125 25 2 2" xfId="9265"/>
    <cellStyle name="Normal 125 25 3" xfId="3393"/>
    <cellStyle name="Normal 125 25 3 2" xfId="7798"/>
    <cellStyle name="Normal 125 25 4" xfId="6336"/>
    <cellStyle name="Normal 125 26" xfId="705"/>
    <cellStyle name="Normal 125 26 2" xfId="4865"/>
    <cellStyle name="Normal 125 26 2 2" xfId="9266"/>
    <cellStyle name="Normal 125 26 3" xfId="3394"/>
    <cellStyle name="Normal 125 26 3 2" xfId="7799"/>
    <cellStyle name="Normal 125 26 4" xfId="6337"/>
    <cellStyle name="Normal 125 27" xfId="706"/>
    <cellStyle name="Normal 125 27 2" xfId="4866"/>
    <cellStyle name="Normal 125 27 2 2" xfId="9267"/>
    <cellStyle name="Normal 125 27 3" xfId="3395"/>
    <cellStyle name="Normal 125 27 3 2" xfId="7800"/>
    <cellStyle name="Normal 125 27 4" xfId="6338"/>
    <cellStyle name="Normal 125 3" xfId="707"/>
    <cellStyle name="Normal 125 3 2" xfId="4867"/>
    <cellStyle name="Normal 125 3 2 2" xfId="9268"/>
    <cellStyle name="Normal 125 3 3" xfId="3396"/>
    <cellStyle name="Normal 125 3 3 2" xfId="7801"/>
    <cellStyle name="Normal 125 3 4" xfId="6339"/>
    <cellStyle name="Normal 125 4" xfId="708"/>
    <cellStyle name="Normal 125 4 2" xfId="4868"/>
    <cellStyle name="Normal 125 4 2 2" xfId="9269"/>
    <cellStyle name="Normal 125 4 3" xfId="3397"/>
    <cellStyle name="Normal 125 4 3 2" xfId="7802"/>
    <cellStyle name="Normal 125 4 4" xfId="6340"/>
    <cellStyle name="Normal 125 5" xfId="709"/>
    <cellStyle name="Normal 125 5 2" xfId="4869"/>
    <cellStyle name="Normal 125 5 2 2" xfId="9270"/>
    <cellStyle name="Normal 125 5 3" xfId="3398"/>
    <cellStyle name="Normal 125 5 3 2" xfId="7803"/>
    <cellStyle name="Normal 125 5 4" xfId="6341"/>
    <cellStyle name="Normal 125 6" xfId="710"/>
    <cellStyle name="Normal 125 6 2" xfId="4870"/>
    <cellStyle name="Normal 125 6 2 2" xfId="9271"/>
    <cellStyle name="Normal 125 6 3" xfId="3399"/>
    <cellStyle name="Normal 125 6 3 2" xfId="7804"/>
    <cellStyle name="Normal 125 6 4" xfId="6342"/>
    <cellStyle name="Normal 125 7" xfId="711"/>
    <cellStyle name="Normal 125 7 2" xfId="4871"/>
    <cellStyle name="Normal 125 7 2 2" xfId="9272"/>
    <cellStyle name="Normal 125 7 3" xfId="3400"/>
    <cellStyle name="Normal 125 7 3 2" xfId="7805"/>
    <cellStyle name="Normal 125 7 4" xfId="6343"/>
    <cellStyle name="Normal 125 8" xfId="712"/>
    <cellStyle name="Normal 125 8 2" xfId="4872"/>
    <cellStyle name="Normal 125 8 2 2" xfId="9273"/>
    <cellStyle name="Normal 125 8 3" xfId="3401"/>
    <cellStyle name="Normal 125 8 3 2" xfId="7806"/>
    <cellStyle name="Normal 125 8 4" xfId="6344"/>
    <cellStyle name="Normal 125 9" xfId="713"/>
    <cellStyle name="Normal 125 9 2" xfId="4873"/>
    <cellStyle name="Normal 125 9 2 2" xfId="9274"/>
    <cellStyle name="Normal 125 9 3" xfId="3402"/>
    <cellStyle name="Normal 125 9 3 2" xfId="7807"/>
    <cellStyle name="Normal 125 9 4" xfId="6345"/>
    <cellStyle name="Normal 13" xfId="4625"/>
    <cellStyle name="Normal 13 2" xfId="714"/>
    <cellStyle name="Normal 13 3" xfId="9029"/>
    <cellStyle name="Normal 131 10" xfId="715"/>
    <cellStyle name="Normal 131 10 2" xfId="4874"/>
    <cellStyle name="Normal 131 10 2 2" xfId="9275"/>
    <cellStyle name="Normal 131 10 3" xfId="3403"/>
    <cellStyle name="Normal 131 10 3 2" xfId="7808"/>
    <cellStyle name="Normal 131 10 4" xfId="6346"/>
    <cellStyle name="Normal 131 11" xfId="716"/>
    <cellStyle name="Normal 131 11 2" xfId="4875"/>
    <cellStyle name="Normal 131 11 2 2" xfId="9276"/>
    <cellStyle name="Normal 131 11 3" xfId="3404"/>
    <cellStyle name="Normal 131 11 3 2" xfId="7809"/>
    <cellStyle name="Normal 131 11 4" xfId="6347"/>
    <cellStyle name="Normal 131 12" xfId="717"/>
    <cellStyle name="Normal 131 12 2" xfId="4876"/>
    <cellStyle name="Normal 131 12 2 2" xfId="9277"/>
    <cellStyle name="Normal 131 12 3" xfId="3405"/>
    <cellStyle name="Normal 131 12 3 2" xfId="7810"/>
    <cellStyle name="Normal 131 12 4" xfId="6348"/>
    <cellStyle name="Normal 131 13" xfId="718"/>
    <cellStyle name="Normal 131 13 2" xfId="4877"/>
    <cellStyle name="Normal 131 13 2 2" xfId="9278"/>
    <cellStyle name="Normal 131 13 3" xfId="3406"/>
    <cellStyle name="Normal 131 13 3 2" xfId="7811"/>
    <cellStyle name="Normal 131 13 4" xfId="6349"/>
    <cellStyle name="Normal 131 14" xfId="719"/>
    <cellStyle name="Normal 131 14 2" xfId="4878"/>
    <cellStyle name="Normal 131 14 2 2" xfId="9279"/>
    <cellStyle name="Normal 131 14 3" xfId="3407"/>
    <cellStyle name="Normal 131 14 3 2" xfId="7812"/>
    <cellStyle name="Normal 131 14 4" xfId="6350"/>
    <cellStyle name="Normal 131 15" xfId="720"/>
    <cellStyle name="Normal 131 15 2" xfId="4879"/>
    <cellStyle name="Normal 131 15 2 2" xfId="9280"/>
    <cellStyle name="Normal 131 15 3" xfId="3408"/>
    <cellStyle name="Normal 131 15 3 2" xfId="7813"/>
    <cellStyle name="Normal 131 15 4" xfId="6351"/>
    <cellStyle name="Normal 131 16" xfId="721"/>
    <cellStyle name="Normal 131 16 2" xfId="4880"/>
    <cellStyle name="Normal 131 16 2 2" xfId="9281"/>
    <cellStyle name="Normal 131 16 3" xfId="3409"/>
    <cellStyle name="Normal 131 16 3 2" xfId="7814"/>
    <cellStyle name="Normal 131 16 4" xfId="6352"/>
    <cellStyle name="Normal 131 17" xfId="722"/>
    <cellStyle name="Normal 131 17 2" xfId="4881"/>
    <cellStyle name="Normal 131 17 2 2" xfId="9282"/>
    <cellStyle name="Normal 131 17 3" xfId="3410"/>
    <cellStyle name="Normal 131 17 3 2" xfId="7815"/>
    <cellStyle name="Normal 131 17 4" xfId="6353"/>
    <cellStyle name="Normal 131 18" xfId="723"/>
    <cellStyle name="Normal 131 18 2" xfId="4882"/>
    <cellStyle name="Normal 131 18 2 2" xfId="9283"/>
    <cellStyle name="Normal 131 18 3" xfId="3411"/>
    <cellStyle name="Normal 131 18 3 2" xfId="7816"/>
    <cellStyle name="Normal 131 18 4" xfId="6354"/>
    <cellStyle name="Normal 131 19" xfId="724"/>
    <cellStyle name="Normal 131 19 2" xfId="4883"/>
    <cellStyle name="Normal 131 19 2 2" xfId="9284"/>
    <cellStyle name="Normal 131 19 3" xfId="3412"/>
    <cellStyle name="Normal 131 19 3 2" xfId="7817"/>
    <cellStyle name="Normal 131 19 4" xfId="6355"/>
    <cellStyle name="Normal 131 2" xfId="725"/>
    <cellStyle name="Normal 131 2 2" xfId="4884"/>
    <cellStyle name="Normal 131 2 2 2" xfId="9285"/>
    <cellStyle name="Normal 131 2 3" xfId="3413"/>
    <cellStyle name="Normal 131 2 3 2" xfId="7818"/>
    <cellStyle name="Normal 131 2 4" xfId="6356"/>
    <cellStyle name="Normal 131 20" xfId="726"/>
    <cellStyle name="Normal 131 20 2" xfId="4885"/>
    <cellStyle name="Normal 131 20 2 2" xfId="9286"/>
    <cellStyle name="Normal 131 20 3" xfId="3414"/>
    <cellStyle name="Normal 131 20 3 2" xfId="7819"/>
    <cellStyle name="Normal 131 20 4" xfId="6357"/>
    <cellStyle name="Normal 131 21" xfId="727"/>
    <cellStyle name="Normal 131 21 2" xfId="4886"/>
    <cellStyle name="Normal 131 21 2 2" xfId="9287"/>
    <cellStyle name="Normal 131 21 3" xfId="3415"/>
    <cellStyle name="Normal 131 21 3 2" xfId="7820"/>
    <cellStyle name="Normal 131 21 4" xfId="6358"/>
    <cellStyle name="Normal 131 22" xfId="728"/>
    <cellStyle name="Normal 131 22 2" xfId="4887"/>
    <cellStyle name="Normal 131 22 2 2" xfId="9288"/>
    <cellStyle name="Normal 131 22 3" xfId="3416"/>
    <cellStyle name="Normal 131 22 3 2" xfId="7821"/>
    <cellStyle name="Normal 131 22 4" xfId="6359"/>
    <cellStyle name="Normal 131 23" xfId="729"/>
    <cellStyle name="Normal 131 23 2" xfId="4888"/>
    <cellStyle name="Normal 131 23 2 2" xfId="9289"/>
    <cellStyle name="Normal 131 23 3" xfId="3417"/>
    <cellStyle name="Normal 131 23 3 2" xfId="7822"/>
    <cellStyle name="Normal 131 23 4" xfId="6360"/>
    <cellStyle name="Normal 131 24" xfId="730"/>
    <cellStyle name="Normal 131 24 2" xfId="4889"/>
    <cellStyle name="Normal 131 24 2 2" xfId="9290"/>
    <cellStyle name="Normal 131 24 3" xfId="3418"/>
    <cellStyle name="Normal 131 24 3 2" xfId="7823"/>
    <cellStyle name="Normal 131 24 4" xfId="6361"/>
    <cellStyle name="Normal 131 25" xfId="731"/>
    <cellStyle name="Normal 131 25 2" xfId="4890"/>
    <cellStyle name="Normal 131 25 2 2" xfId="9291"/>
    <cellStyle name="Normal 131 25 3" xfId="3419"/>
    <cellStyle name="Normal 131 25 3 2" xfId="7824"/>
    <cellStyle name="Normal 131 25 4" xfId="6362"/>
    <cellStyle name="Normal 131 26" xfId="732"/>
    <cellStyle name="Normal 131 26 2" xfId="4891"/>
    <cellStyle name="Normal 131 26 2 2" xfId="9292"/>
    <cellStyle name="Normal 131 26 3" xfId="3420"/>
    <cellStyle name="Normal 131 26 3 2" xfId="7825"/>
    <cellStyle name="Normal 131 26 4" xfId="6363"/>
    <cellStyle name="Normal 131 27" xfId="733"/>
    <cellStyle name="Normal 131 27 2" xfId="4892"/>
    <cellStyle name="Normal 131 27 2 2" xfId="9293"/>
    <cellStyle name="Normal 131 27 3" xfId="3421"/>
    <cellStyle name="Normal 131 27 3 2" xfId="7826"/>
    <cellStyle name="Normal 131 27 4" xfId="6364"/>
    <cellStyle name="Normal 131 3" xfId="734"/>
    <cellStyle name="Normal 131 3 2" xfId="4893"/>
    <cellStyle name="Normal 131 3 2 2" xfId="9294"/>
    <cellStyle name="Normal 131 3 3" xfId="3422"/>
    <cellStyle name="Normal 131 3 3 2" xfId="7827"/>
    <cellStyle name="Normal 131 3 4" xfId="6365"/>
    <cellStyle name="Normal 131 4" xfId="735"/>
    <cellStyle name="Normal 131 4 2" xfId="4894"/>
    <cellStyle name="Normal 131 4 2 2" xfId="9295"/>
    <cellStyle name="Normal 131 4 3" xfId="3423"/>
    <cellStyle name="Normal 131 4 3 2" xfId="7828"/>
    <cellStyle name="Normal 131 4 4" xfId="6366"/>
    <cellStyle name="Normal 131 5" xfId="736"/>
    <cellStyle name="Normal 131 5 2" xfId="4895"/>
    <cellStyle name="Normal 131 5 2 2" xfId="9296"/>
    <cellStyle name="Normal 131 5 3" xfId="3424"/>
    <cellStyle name="Normal 131 5 3 2" xfId="7829"/>
    <cellStyle name="Normal 131 5 4" xfId="6367"/>
    <cellStyle name="Normal 131 6" xfId="737"/>
    <cellStyle name="Normal 131 6 2" xfId="4896"/>
    <cellStyle name="Normal 131 6 2 2" xfId="9297"/>
    <cellStyle name="Normal 131 6 3" xfId="3425"/>
    <cellStyle name="Normal 131 6 3 2" xfId="7830"/>
    <cellStyle name="Normal 131 6 4" xfId="6368"/>
    <cellStyle name="Normal 131 7" xfId="738"/>
    <cellStyle name="Normal 131 7 2" xfId="4897"/>
    <cellStyle name="Normal 131 7 2 2" xfId="9298"/>
    <cellStyle name="Normal 131 7 3" xfId="3426"/>
    <cellStyle name="Normal 131 7 3 2" xfId="7831"/>
    <cellStyle name="Normal 131 7 4" xfId="6369"/>
    <cellStyle name="Normal 131 8" xfId="739"/>
    <cellStyle name="Normal 131 8 2" xfId="4898"/>
    <cellStyle name="Normal 131 8 2 2" xfId="9299"/>
    <cellStyle name="Normal 131 8 3" xfId="3427"/>
    <cellStyle name="Normal 131 8 3 2" xfId="7832"/>
    <cellStyle name="Normal 131 8 4" xfId="6370"/>
    <cellStyle name="Normal 131 9" xfId="740"/>
    <cellStyle name="Normal 131 9 2" xfId="4899"/>
    <cellStyle name="Normal 131 9 2 2" xfId="9300"/>
    <cellStyle name="Normal 131 9 3" xfId="3428"/>
    <cellStyle name="Normal 131 9 3 2" xfId="7833"/>
    <cellStyle name="Normal 131 9 4" xfId="6371"/>
    <cellStyle name="Normal 132 10" xfId="741"/>
    <cellStyle name="Normal 132 10 2" xfId="4900"/>
    <cellStyle name="Normal 132 10 2 2" xfId="9301"/>
    <cellStyle name="Normal 132 10 3" xfId="3429"/>
    <cellStyle name="Normal 132 10 3 2" xfId="7834"/>
    <cellStyle name="Normal 132 10 4" xfId="6372"/>
    <cellStyle name="Normal 132 11" xfId="742"/>
    <cellStyle name="Normal 132 11 2" xfId="4901"/>
    <cellStyle name="Normal 132 11 2 2" xfId="9302"/>
    <cellStyle name="Normal 132 11 3" xfId="3430"/>
    <cellStyle name="Normal 132 11 3 2" xfId="7835"/>
    <cellStyle name="Normal 132 11 4" xfId="6373"/>
    <cellStyle name="Normal 132 12" xfId="743"/>
    <cellStyle name="Normal 132 12 2" xfId="4902"/>
    <cellStyle name="Normal 132 12 2 2" xfId="9303"/>
    <cellStyle name="Normal 132 12 3" xfId="3431"/>
    <cellStyle name="Normal 132 12 3 2" xfId="7836"/>
    <cellStyle name="Normal 132 12 4" xfId="6374"/>
    <cellStyle name="Normal 132 13" xfId="744"/>
    <cellStyle name="Normal 132 13 2" xfId="4903"/>
    <cellStyle name="Normal 132 13 2 2" xfId="9304"/>
    <cellStyle name="Normal 132 13 3" xfId="3432"/>
    <cellStyle name="Normal 132 13 3 2" xfId="7837"/>
    <cellStyle name="Normal 132 13 4" xfId="6375"/>
    <cellStyle name="Normal 132 14" xfId="745"/>
    <cellStyle name="Normal 132 14 2" xfId="4904"/>
    <cellStyle name="Normal 132 14 2 2" xfId="9305"/>
    <cellStyle name="Normal 132 14 3" xfId="3433"/>
    <cellStyle name="Normal 132 14 3 2" xfId="7838"/>
    <cellStyle name="Normal 132 14 4" xfId="6376"/>
    <cellStyle name="Normal 132 15" xfId="746"/>
    <cellStyle name="Normal 132 15 2" xfId="4905"/>
    <cellStyle name="Normal 132 15 2 2" xfId="9306"/>
    <cellStyle name="Normal 132 15 3" xfId="3434"/>
    <cellStyle name="Normal 132 15 3 2" xfId="7839"/>
    <cellStyle name="Normal 132 15 4" xfId="6377"/>
    <cellStyle name="Normal 132 16" xfId="747"/>
    <cellStyle name="Normal 132 16 2" xfId="4906"/>
    <cellStyle name="Normal 132 16 2 2" xfId="9307"/>
    <cellStyle name="Normal 132 16 3" xfId="3435"/>
    <cellStyle name="Normal 132 16 3 2" xfId="7840"/>
    <cellStyle name="Normal 132 16 4" xfId="6378"/>
    <cellStyle name="Normal 132 17" xfId="748"/>
    <cellStyle name="Normal 132 17 2" xfId="4907"/>
    <cellStyle name="Normal 132 17 2 2" xfId="9308"/>
    <cellStyle name="Normal 132 17 3" xfId="3436"/>
    <cellStyle name="Normal 132 17 3 2" xfId="7841"/>
    <cellStyle name="Normal 132 17 4" xfId="6379"/>
    <cellStyle name="Normal 132 18" xfId="749"/>
    <cellStyle name="Normal 132 18 2" xfId="4908"/>
    <cellStyle name="Normal 132 18 2 2" xfId="9309"/>
    <cellStyle name="Normal 132 18 3" xfId="3437"/>
    <cellStyle name="Normal 132 18 3 2" xfId="7842"/>
    <cellStyle name="Normal 132 18 4" xfId="6380"/>
    <cellStyle name="Normal 132 19" xfId="750"/>
    <cellStyle name="Normal 132 19 2" xfId="4909"/>
    <cellStyle name="Normal 132 19 2 2" xfId="9310"/>
    <cellStyle name="Normal 132 19 3" xfId="3438"/>
    <cellStyle name="Normal 132 19 3 2" xfId="7843"/>
    <cellStyle name="Normal 132 19 4" xfId="6381"/>
    <cellStyle name="Normal 132 2" xfId="751"/>
    <cellStyle name="Normal 132 2 2" xfId="4910"/>
    <cellStyle name="Normal 132 2 2 2" xfId="9311"/>
    <cellStyle name="Normal 132 2 3" xfId="3439"/>
    <cellStyle name="Normal 132 2 3 2" xfId="7844"/>
    <cellStyle name="Normal 132 2 4" xfId="6382"/>
    <cellStyle name="Normal 132 20" xfId="752"/>
    <cellStyle name="Normal 132 20 2" xfId="4911"/>
    <cellStyle name="Normal 132 20 2 2" xfId="9312"/>
    <cellStyle name="Normal 132 20 3" xfId="3440"/>
    <cellStyle name="Normal 132 20 3 2" xfId="7845"/>
    <cellStyle name="Normal 132 20 4" xfId="6383"/>
    <cellStyle name="Normal 132 21" xfId="753"/>
    <cellStyle name="Normal 132 21 2" xfId="4912"/>
    <cellStyle name="Normal 132 21 2 2" xfId="9313"/>
    <cellStyle name="Normal 132 21 3" xfId="3441"/>
    <cellStyle name="Normal 132 21 3 2" xfId="7846"/>
    <cellStyle name="Normal 132 21 4" xfId="6384"/>
    <cellStyle name="Normal 132 22" xfId="754"/>
    <cellStyle name="Normal 132 22 2" xfId="4913"/>
    <cellStyle name="Normal 132 22 2 2" xfId="9314"/>
    <cellStyle name="Normal 132 22 3" xfId="3442"/>
    <cellStyle name="Normal 132 22 3 2" xfId="7847"/>
    <cellStyle name="Normal 132 22 4" xfId="6385"/>
    <cellStyle name="Normal 132 23" xfId="755"/>
    <cellStyle name="Normal 132 23 2" xfId="4914"/>
    <cellStyle name="Normal 132 23 2 2" xfId="9315"/>
    <cellStyle name="Normal 132 23 3" xfId="3443"/>
    <cellStyle name="Normal 132 23 3 2" xfId="7848"/>
    <cellStyle name="Normal 132 23 4" xfId="6386"/>
    <cellStyle name="Normal 132 24" xfId="756"/>
    <cellStyle name="Normal 132 24 2" xfId="4915"/>
    <cellStyle name="Normal 132 24 2 2" xfId="9316"/>
    <cellStyle name="Normal 132 24 3" xfId="3444"/>
    <cellStyle name="Normal 132 24 3 2" xfId="7849"/>
    <cellStyle name="Normal 132 24 4" xfId="6387"/>
    <cellStyle name="Normal 132 25" xfId="757"/>
    <cellStyle name="Normal 132 25 2" xfId="4916"/>
    <cellStyle name="Normal 132 25 2 2" xfId="9317"/>
    <cellStyle name="Normal 132 25 3" xfId="3445"/>
    <cellStyle name="Normal 132 25 3 2" xfId="7850"/>
    <cellStyle name="Normal 132 25 4" xfId="6388"/>
    <cellStyle name="Normal 132 26" xfId="758"/>
    <cellStyle name="Normal 132 26 2" xfId="4917"/>
    <cellStyle name="Normal 132 26 2 2" xfId="9318"/>
    <cellStyle name="Normal 132 26 3" xfId="3446"/>
    <cellStyle name="Normal 132 26 3 2" xfId="7851"/>
    <cellStyle name="Normal 132 26 4" xfId="6389"/>
    <cellStyle name="Normal 132 27" xfId="759"/>
    <cellStyle name="Normal 132 27 2" xfId="4918"/>
    <cellStyle name="Normal 132 27 2 2" xfId="9319"/>
    <cellStyle name="Normal 132 27 3" xfId="3447"/>
    <cellStyle name="Normal 132 27 3 2" xfId="7852"/>
    <cellStyle name="Normal 132 27 4" xfId="6390"/>
    <cellStyle name="Normal 132 3" xfId="760"/>
    <cellStyle name="Normal 132 3 2" xfId="4919"/>
    <cellStyle name="Normal 132 3 2 2" xfId="9320"/>
    <cellStyle name="Normal 132 3 3" xfId="3448"/>
    <cellStyle name="Normal 132 3 3 2" xfId="7853"/>
    <cellStyle name="Normal 132 3 4" xfId="6391"/>
    <cellStyle name="Normal 132 4" xfId="761"/>
    <cellStyle name="Normal 132 4 2" xfId="4920"/>
    <cellStyle name="Normal 132 4 2 2" xfId="9321"/>
    <cellStyle name="Normal 132 4 3" xfId="3449"/>
    <cellStyle name="Normal 132 4 3 2" xfId="7854"/>
    <cellStyle name="Normal 132 4 4" xfId="6392"/>
    <cellStyle name="Normal 132 5" xfId="762"/>
    <cellStyle name="Normal 132 5 2" xfId="4921"/>
    <cellStyle name="Normal 132 5 2 2" xfId="9322"/>
    <cellStyle name="Normal 132 5 3" xfId="3450"/>
    <cellStyle name="Normal 132 5 3 2" xfId="7855"/>
    <cellStyle name="Normal 132 5 4" xfId="6393"/>
    <cellStyle name="Normal 132 6" xfId="763"/>
    <cellStyle name="Normal 132 6 2" xfId="4922"/>
    <cellStyle name="Normal 132 6 2 2" xfId="9323"/>
    <cellStyle name="Normal 132 6 3" xfId="3451"/>
    <cellStyle name="Normal 132 6 3 2" xfId="7856"/>
    <cellStyle name="Normal 132 6 4" xfId="6394"/>
    <cellStyle name="Normal 132 7" xfId="764"/>
    <cellStyle name="Normal 132 7 2" xfId="4923"/>
    <cellStyle name="Normal 132 7 2 2" xfId="9324"/>
    <cellStyle name="Normal 132 7 3" xfId="3452"/>
    <cellStyle name="Normal 132 7 3 2" xfId="7857"/>
    <cellStyle name="Normal 132 7 4" xfId="6395"/>
    <cellStyle name="Normal 132 8" xfId="765"/>
    <cellStyle name="Normal 132 8 2" xfId="4924"/>
    <cellStyle name="Normal 132 8 2 2" xfId="9325"/>
    <cellStyle name="Normal 132 8 3" xfId="3453"/>
    <cellStyle name="Normal 132 8 3 2" xfId="7858"/>
    <cellStyle name="Normal 132 8 4" xfId="6396"/>
    <cellStyle name="Normal 132 9" xfId="766"/>
    <cellStyle name="Normal 132 9 2" xfId="4925"/>
    <cellStyle name="Normal 132 9 2 2" xfId="9326"/>
    <cellStyle name="Normal 132 9 3" xfId="3454"/>
    <cellStyle name="Normal 132 9 3 2" xfId="7859"/>
    <cellStyle name="Normal 132 9 4" xfId="6397"/>
    <cellStyle name="Normal 136 10" xfId="767"/>
    <cellStyle name="Normal 136 11" xfId="768"/>
    <cellStyle name="Normal 136 12" xfId="769"/>
    <cellStyle name="Normal 136 13" xfId="770"/>
    <cellStyle name="Normal 136 14" xfId="771"/>
    <cellStyle name="Normal 136 15" xfId="772"/>
    <cellStyle name="Normal 136 16" xfId="773"/>
    <cellStyle name="Normal 136 17" xfId="774"/>
    <cellStyle name="Normal 136 18" xfId="775"/>
    <cellStyle name="Normal 136 19" xfId="776"/>
    <cellStyle name="Normal 136 2" xfId="777"/>
    <cellStyle name="Normal 136 20" xfId="778"/>
    <cellStyle name="Normal 136 21" xfId="779"/>
    <cellStyle name="Normal 136 22" xfId="780"/>
    <cellStyle name="Normal 136 23" xfId="781"/>
    <cellStyle name="Normal 136 24" xfId="782"/>
    <cellStyle name="Normal 136 25" xfId="783"/>
    <cellStyle name="Normal 136 26" xfId="784"/>
    <cellStyle name="Normal 136 27" xfId="785"/>
    <cellStyle name="Normal 136 3" xfId="786"/>
    <cellStyle name="Normal 136 4" xfId="787"/>
    <cellStyle name="Normal 136 5" xfId="788"/>
    <cellStyle name="Normal 136 6" xfId="789"/>
    <cellStyle name="Normal 136 7" xfId="790"/>
    <cellStyle name="Normal 136 8" xfId="791"/>
    <cellStyle name="Normal 136 9" xfId="792"/>
    <cellStyle name="Normal 14" xfId="6096"/>
    <cellStyle name="Normal 14 10" xfId="793"/>
    <cellStyle name="Normal 14 10 2" xfId="794"/>
    <cellStyle name="Normal 14 11" xfId="10494"/>
    <cellStyle name="Normal 14 2" xfId="795"/>
    <cellStyle name="Normal 14 3" xfId="796"/>
    <cellStyle name="Normal 14 3 2" xfId="797"/>
    <cellStyle name="Normal 14 4" xfId="798"/>
    <cellStyle name="Normal 14 4 2" xfId="799"/>
    <cellStyle name="Normal 14 5" xfId="800"/>
    <cellStyle name="Normal 14 5 2" xfId="801"/>
    <cellStyle name="Normal 14 6" xfId="802"/>
    <cellStyle name="Normal 14 6 2" xfId="803"/>
    <cellStyle name="Normal 14 7" xfId="804"/>
    <cellStyle name="Normal 14 7 2" xfId="805"/>
    <cellStyle name="Normal 14 8" xfId="806"/>
    <cellStyle name="Normal 14 8 2" xfId="807"/>
    <cellStyle name="Normal 14 9" xfId="808"/>
    <cellStyle name="Normal 14 9 2" xfId="809"/>
    <cellStyle name="Normal 15" xfId="810"/>
    <cellStyle name="Normal 15 10" xfId="811"/>
    <cellStyle name="Normal 15 10 2" xfId="812"/>
    <cellStyle name="Normal 15 11" xfId="813"/>
    <cellStyle name="Normal 15 11 2" xfId="814"/>
    <cellStyle name="Normal 15 12" xfId="815"/>
    <cellStyle name="Normal 15 12 2" xfId="816"/>
    <cellStyle name="Normal 15 13" xfId="817"/>
    <cellStyle name="Normal 15 13 2" xfId="818"/>
    <cellStyle name="Normal 15 14" xfId="819"/>
    <cellStyle name="Normal 15 14 2" xfId="820"/>
    <cellStyle name="Normal 15 15" xfId="821"/>
    <cellStyle name="Normal 15 15 2" xfId="822"/>
    <cellStyle name="Normal 15 16" xfId="823"/>
    <cellStyle name="Normal 15 16 2" xfId="824"/>
    <cellStyle name="Normal 15 17" xfId="825"/>
    <cellStyle name="Normal 15 17 2" xfId="826"/>
    <cellStyle name="Normal 15 18" xfId="827"/>
    <cellStyle name="Normal 15 2" xfId="828"/>
    <cellStyle name="Normal 15 2 2" xfId="829"/>
    <cellStyle name="Normal 15 3" xfId="830"/>
    <cellStyle name="Normal 15 3 2" xfId="831"/>
    <cellStyle name="Normal 15 4" xfId="832"/>
    <cellStyle name="Normal 15 4 2" xfId="833"/>
    <cellStyle name="Normal 15 5" xfId="834"/>
    <cellStyle name="Normal 15 5 2" xfId="835"/>
    <cellStyle name="Normal 15 6" xfId="836"/>
    <cellStyle name="Normal 15 6 2" xfId="837"/>
    <cellStyle name="Normal 15 7" xfId="838"/>
    <cellStyle name="Normal 15 7 2" xfId="839"/>
    <cellStyle name="Normal 15 8" xfId="840"/>
    <cellStyle name="Normal 15 8 2" xfId="841"/>
    <cellStyle name="Normal 15 9" xfId="842"/>
    <cellStyle name="Normal 15 9 2" xfId="843"/>
    <cellStyle name="Normal 16" xfId="10497"/>
    <cellStyle name="Normal 16 10" xfId="844"/>
    <cellStyle name="Normal 16 10 2" xfId="845"/>
    <cellStyle name="Normal 16 2" xfId="846"/>
    <cellStyle name="Normal 16 2 2" xfId="847"/>
    <cellStyle name="Normal 16 3" xfId="848"/>
    <cellStyle name="Normal 16 3 2" xfId="849"/>
    <cellStyle name="Normal 16 4" xfId="850"/>
    <cellStyle name="Normal 16 4 2" xfId="851"/>
    <cellStyle name="Normal 16 5" xfId="852"/>
    <cellStyle name="Normal 16 5 2" xfId="853"/>
    <cellStyle name="Normal 16 6" xfId="854"/>
    <cellStyle name="Normal 16 6 2" xfId="855"/>
    <cellStyle name="Normal 16 7" xfId="856"/>
    <cellStyle name="Normal 16 7 2" xfId="857"/>
    <cellStyle name="Normal 16 8" xfId="858"/>
    <cellStyle name="Normal 16 8 2" xfId="859"/>
    <cellStyle name="Normal 16 9" xfId="860"/>
    <cellStyle name="Normal 16 9 2" xfId="861"/>
    <cellStyle name="Normal 165" xfId="862"/>
    <cellStyle name="Normal 165 2" xfId="863"/>
    <cellStyle name="Normal 165 2 2" xfId="4927"/>
    <cellStyle name="Normal 165 2 2 2" xfId="9328"/>
    <cellStyle name="Normal 165 2 3" xfId="3456"/>
    <cellStyle name="Normal 165 2 3 2" xfId="7861"/>
    <cellStyle name="Normal 165 2 4" xfId="6399"/>
    <cellStyle name="Normal 165 3" xfId="4926"/>
    <cellStyle name="Normal 165 3 2" xfId="9327"/>
    <cellStyle name="Normal 165 4" xfId="3455"/>
    <cellStyle name="Normal 165 4 2" xfId="7860"/>
    <cellStyle name="Normal 165 5" xfId="6398"/>
    <cellStyle name="Normal 17 2" xfId="864"/>
    <cellStyle name="Normal 17 2 2" xfId="865"/>
    <cellStyle name="Normal 17 3" xfId="866"/>
    <cellStyle name="Normal 177 2" xfId="867"/>
    <cellStyle name="Normal 177 2 2" xfId="4928"/>
    <cellStyle name="Normal 177 2 2 2" xfId="9329"/>
    <cellStyle name="Normal 177 2 3" xfId="3457"/>
    <cellStyle name="Normal 177 2 3 2" xfId="7862"/>
    <cellStyle name="Normal 177 2 4" xfId="6400"/>
    <cellStyle name="Normal 18 2" xfId="868"/>
    <cellStyle name="Normal 18 2 2" xfId="869"/>
    <cellStyle name="Normal 19 2" xfId="870"/>
    <cellStyle name="Normal 19 2 2" xfId="871"/>
    <cellStyle name="Normal 19 3" xfId="872"/>
    <cellStyle name="Normal 2" xfId="2"/>
    <cellStyle name="Normal 2 10" xfId="874"/>
    <cellStyle name="Normal 2 10 2" xfId="875"/>
    <cellStyle name="Normal 2 11" xfId="876"/>
    <cellStyle name="Normal 2 11 2" xfId="877"/>
    <cellStyle name="Normal 2 12" xfId="878"/>
    <cellStyle name="Normal 2 12 2" xfId="879"/>
    <cellStyle name="Normal 2 13" xfId="880"/>
    <cellStyle name="Normal 2 13 2" xfId="881"/>
    <cellStyle name="Normal 2 14" xfId="882"/>
    <cellStyle name="Normal 2 14 2" xfId="883"/>
    <cellStyle name="Normal 2 15" xfId="884"/>
    <cellStyle name="Normal 2 16" xfId="885"/>
    <cellStyle name="Normal 2 16 2" xfId="4929"/>
    <cellStyle name="Normal 2 16 2 2" xfId="9330"/>
    <cellStyle name="Normal 2 16 3" xfId="3458"/>
    <cellStyle name="Normal 2 16 3 2" xfId="7863"/>
    <cellStyle name="Normal 2 16 4" xfId="6401"/>
    <cellStyle name="Normal 2 17" xfId="886"/>
    <cellStyle name="Normal 2 18" xfId="873"/>
    <cellStyle name="Normal 2 19" xfId="4628"/>
    <cellStyle name="Normal 2 19 2" xfId="9030"/>
    <cellStyle name="Normal 2 2" xfId="887"/>
    <cellStyle name="Normal 2 2 10" xfId="888"/>
    <cellStyle name="Normal 2 2 10 2" xfId="889"/>
    <cellStyle name="Normal 2 2 11" xfId="890"/>
    <cellStyle name="Normal 2 2 11 2" xfId="891"/>
    <cellStyle name="Normal 2 2 12" xfId="892"/>
    <cellStyle name="Normal 2 2 12 2" xfId="893"/>
    <cellStyle name="Normal 2 2 13" xfId="894"/>
    <cellStyle name="Normal 2 2 13 2" xfId="895"/>
    <cellStyle name="Normal 2 2 14" xfId="896"/>
    <cellStyle name="Normal 2 2 14 2" xfId="897"/>
    <cellStyle name="Normal 2 2 15" xfId="898"/>
    <cellStyle name="Normal 2 2 15 2" xfId="899"/>
    <cellStyle name="Normal 2 2 16" xfId="900"/>
    <cellStyle name="Normal 2 2 16 2" xfId="901"/>
    <cellStyle name="Normal 2 2 17" xfId="902"/>
    <cellStyle name="Normal 2 2 17 2" xfId="903"/>
    <cellStyle name="Normal 2 2 18" xfId="904"/>
    <cellStyle name="Normal 2 2 18 2" xfId="905"/>
    <cellStyle name="Normal 2 2 19" xfId="906"/>
    <cellStyle name="Normal 2 2 19 2" xfId="907"/>
    <cellStyle name="Normal 2 2 2" xfId="908"/>
    <cellStyle name="Normal 2 2 2 2" xfId="909"/>
    <cellStyle name="Normal 2 2 20" xfId="910"/>
    <cellStyle name="Normal 2 2 21" xfId="911"/>
    <cellStyle name="Normal 2 2 22" xfId="912"/>
    <cellStyle name="Normal 2 2 23" xfId="913"/>
    <cellStyle name="Normal 2 2 24" xfId="914"/>
    <cellStyle name="Normal 2 2 3" xfId="915"/>
    <cellStyle name="Normal 2 2 3 2" xfId="916"/>
    <cellStyle name="Normal 2 2 4" xfId="917"/>
    <cellStyle name="Normal 2 2 4 2" xfId="918"/>
    <cellStyle name="Normal 2 2 5" xfId="919"/>
    <cellStyle name="Normal 2 2 5 2" xfId="920"/>
    <cellStyle name="Normal 2 2 6" xfId="921"/>
    <cellStyle name="Normal 2 2 6 2" xfId="922"/>
    <cellStyle name="Normal 2 2 7" xfId="923"/>
    <cellStyle name="Normal 2 2 7 2" xfId="924"/>
    <cellStyle name="Normal 2 2 8" xfId="925"/>
    <cellStyle name="Normal 2 2 8 2" xfId="926"/>
    <cellStyle name="Normal 2 2 9" xfId="927"/>
    <cellStyle name="Normal 2 2 9 2" xfId="928"/>
    <cellStyle name="Normal 2 20" xfId="3157"/>
    <cellStyle name="Normal 2 20 2" xfId="7563"/>
    <cellStyle name="Normal 2 21" xfId="6099"/>
    <cellStyle name="Normal 2 22" xfId="6101"/>
    <cellStyle name="Normal 2 3" xfId="929"/>
    <cellStyle name="Normal 2 3 10" xfId="930"/>
    <cellStyle name="Normal 2 3 10 2" xfId="931"/>
    <cellStyle name="Normal 2 3 11" xfId="932"/>
    <cellStyle name="Normal 2 3 11 2" xfId="933"/>
    <cellStyle name="Normal 2 3 12" xfId="934"/>
    <cellStyle name="Normal 2 3 12 2" xfId="935"/>
    <cellStyle name="Normal 2 3 13" xfId="936"/>
    <cellStyle name="Normal 2 3 13 2" xfId="937"/>
    <cellStyle name="Normal 2 3 14" xfId="938"/>
    <cellStyle name="Normal 2 3 14 2" xfId="939"/>
    <cellStyle name="Normal 2 3 15" xfId="940"/>
    <cellStyle name="Normal 2 3 15 2" xfId="941"/>
    <cellStyle name="Normal 2 3 16" xfId="942"/>
    <cellStyle name="Normal 2 3 17" xfId="943"/>
    <cellStyle name="Normal 2 3 18" xfId="944"/>
    <cellStyle name="Normal 2 3 19" xfId="945"/>
    <cellStyle name="Normal 2 3 2" xfId="946"/>
    <cellStyle name="Normal 2 3 2 2" xfId="947"/>
    <cellStyle name="Normal 2 3 20" xfId="948"/>
    <cellStyle name="Normal 2 3 3" xfId="949"/>
    <cellStyle name="Normal 2 3 3 2" xfId="950"/>
    <cellStyle name="Normal 2 3 4" xfId="951"/>
    <cellStyle name="Normal 2 3 4 2" xfId="952"/>
    <cellStyle name="Normal 2 3 5" xfId="953"/>
    <cellStyle name="Normal 2 3 5 2" xfId="954"/>
    <cellStyle name="Normal 2 3 6" xfId="955"/>
    <cellStyle name="Normal 2 3 6 2" xfId="956"/>
    <cellStyle name="Normal 2 3 7" xfId="957"/>
    <cellStyle name="Normal 2 3 7 2" xfId="958"/>
    <cellStyle name="Normal 2 3 8" xfId="959"/>
    <cellStyle name="Normal 2 3 8 2" xfId="960"/>
    <cellStyle name="Normal 2 3 9" xfId="961"/>
    <cellStyle name="Normal 2 3 9 2" xfId="962"/>
    <cellStyle name="Normal 2 4" xfId="963"/>
    <cellStyle name="Normal 2 4 2" xfId="964"/>
    <cellStyle name="Normal 2 4 3" xfId="965"/>
    <cellStyle name="Normal 2 4 4" xfId="966"/>
    <cellStyle name="Normal 2 4 5" xfId="967"/>
    <cellStyle name="Normal 2 4 6" xfId="968"/>
    <cellStyle name="Normal 2 5" xfId="969"/>
    <cellStyle name="Normal 2 5 2" xfId="970"/>
    <cellStyle name="Normal 2 5 3" xfId="971"/>
    <cellStyle name="Normal 2 5 4" xfId="972"/>
    <cellStyle name="Normal 2 5 5" xfId="973"/>
    <cellStyle name="Normal 2 5 6" xfId="974"/>
    <cellStyle name="Normal 2 6" xfId="975"/>
    <cellStyle name="Normal 2 6 2" xfId="976"/>
    <cellStyle name="Normal 2 6 3" xfId="977"/>
    <cellStyle name="Normal 2 6 4" xfId="978"/>
    <cellStyle name="Normal 2 6 5" xfId="979"/>
    <cellStyle name="Normal 2 6 6" xfId="980"/>
    <cellStyle name="Normal 2 7" xfId="981"/>
    <cellStyle name="Normal 2 7 2" xfId="982"/>
    <cellStyle name="Normal 2 8" xfId="983"/>
    <cellStyle name="Normal 2 8 2" xfId="984"/>
    <cellStyle name="Normal 2 9" xfId="985"/>
    <cellStyle name="Normal 2 9 2" xfId="986"/>
    <cellStyle name="Normal 20 2" xfId="987"/>
    <cellStyle name="Normal 20 2 2" xfId="988"/>
    <cellStyle name="Normal 21 2" xfId="989"/>
    <cellStyle name="Normal 21 2 2" xfId="990"/>
    <cellStyle name="Normal 22 2" xfId="991"/>
    <cellStyle name="Normal 22 2 2" xfId="992"/>
    <cellStyle name="Normal 224" xfId="993"/>
    <cellStyle name="Normal 224 2" xfId="994"/>
    <cellStyle name="Normal 224 2 2" xfId="4931"/>
    <cellStyle name="Normal 224 2 2 2" xfId="9332"/>
    <cellStyle name="Normal 224 2 3" xfId="3460"/>
    <cellStyle name="Normal 224 2 3 2" xfId="7865"/>
    <cellStyle name="Normal 224 2 4" xfId="6403"/>
    <cellStyle name="Normal 224 3" xfId="4930"/>
    <cellStyle name="Normal 224 3 2" xfId="9331"/>
    <cellStyle name="Normal 224 4" xfId="3459"/>
    <cellStyle name="Normal 224 4 2" xfId="7864"/>
    <cellStyle name="Normal 224 5" xfId="6402"/>
    <cellStyle name="Normal 225" xfId="995"/>
    <cellStyle name="Normal 225 2" xfId="996"/>
    <cellStyle name="Normal 225 2 2" xfId="4933"/>
    <cellStyle name="Normal 225 2 2 2" xfId="9334"/>
    <cellStyle name="Normal 225 2 3" xfId="3462"/>
    <cellStyle name="Normal 225 2 3 2" xfId="7867"/>
    <cellStyle name="Normal 225 2 4" xfId="6405"/>
    <cellStyle name="Normal 225 3" xfId="4932"/>
    <cellStyle name="Normal 225 3 2" xfId="9333"/>
    <cellStyle name="Normal 225 4" xfId="3461"/>
    <cellStyle name="Normal 225 4 2" xfId="7866"/>
    <cellStyle name="Normal 225 5" xfId="6404"/>
    <cellStyle name="Normal 23 10" xfId="997"/>
    <cellStyle name="Normal 23 10 2" xfId="998"/>
    <cellStyle name="Normal 23 11" xfId="999"/>
    <cellStyle name="Normal 23 11 2" xfId="1000"/>
    <cellStyle name="Normal 23 12" xfId="1001"/>
    <cellStyle name="Normal 23 12 2" xfId="1002"/>
    <cellStyle name="Normal 23 13" xfId="1003"/>
    <cellStyle name="Normal 23 13 2" xfId="1004"/>
    <cellStyle name="Normal 23 14" xfId="1005"/>
    <cellStyle name="Normal 23 14 2" xfId="1006"/>
    <cellStyle name="Normal 23 15" xfId="1007"/>
    <cellStyle name="Normal 23 15 2" xfId="1008"/>
    <cellStyle name="Normal 23 16" xfId="1009"/>
    <cellStyle name="Normal 23 16 2" xfId="1010"/>
    <cellStyle name="Normal 23 17" xfId="1011"/>
    <cellStyle name="Normal 23 17 2" xfId="1012"/>
    <cellStyle name="Normal 23 17 2 2" xfId="1013"/>
    <cellStyle name="Normal 23 17 3" xfId="1014"/>
    <cellStyle name="Normal 23 17 3 2" xfId="1015"/>
    <cellStyle name="Normal 23 17 4" xfId="1016"/>
    <cellStyle name="Normal 23 18" xfId="1017"/>
    <cellStyle name="Normal 23 18 2" xfId="1018"/>
    <cellStyle name="Normal 23 19" xfId="1019"/>
    <cellStyle name="Normal 23 2" xfId="1020"/>
    <cellStyle name="Normal 23 2 2" xfId="1021"/>
    <cellStyle name="Normal 23 3" xfId="1022"/>
    <cellStyle name="Normal 23 3 2" xfId="1023"/>
    <cellStyle name="Normal 23 4" xfId="1024"/>
    <cellStyle name="Normal 23 4 2" xfId="1025"/>
    <cellStyle name="Normal 23 5" xfId="1026"/>
    <cellStyle name="Normal 23 5 2" xfId="1027"/>
    <cellStyle name="Normal 23 6" xfId="1028"/>
    <cellStyle name="Normal 23 6 2" xfId="1029"/>
    <cellStyle name="Normal 23 7" xfId="1030"/>
    <cellStyle name="Normal 23 7 2" xfId="1031"/>
    <cellStyle name="Normal 23 8" xfId="1032"/>
    <cellStyle name="Normal 23 8 2" xfId="1033"/>
    <cellStyle name="Normal 23 9" xfId="1034"/>
    <cellStyle name="Normal 23 9 2" xfId="1035"/>
    <cellStyle name="Normal 238" xfId="1036"/>
    <cellStyle name="Normal 238 2" xfId="1037"/>
    <cellStyle name="Normal 238 2 2" xfId="4935"/>
    <cellStyle name="Normal 238 2 2 2" xfId="9336"/>
    <cellStyle name="Normal 238 2 3" xfId="3464"/>
    <cellStyle name="Normal 238 2 3 2" xfId="7869"/>
    <cellStyle name="Normal 238 2 4" xfId="6407"/>
    <cellStyle name="Normal 238 3" xfId="4934"/>
    <cellStyle name="Normal 238 3 2" xfId="9335"/>
    <cellStyle name="Normal 238 4" xfId="3463"/>
    <cellStyle name="Normal 238 4 2" xfId="7868"/>
    <cellStyle name="Normal 238 5" xfId="6406"/>
    <cellStyle name="Normal 24 2" xfId="1038"/>
    <cellStyle name="Normal 24 2 2" xfId="1039"/>
    <cellStyle name="Normal 240" xfId="1040"/>
    <cellStyle name="Normal 240 2" xfId="1041"/>
    <cellStyle name="Normal 240 2 2" xfId="4937"/>
    <cellStyle name="Normal 240 2 2 2" xfId="9338"/>
    <cellStyle name="Normal 240 2 3" xfId="3466"/>
    <cellStyle name="Normal 240 2 3 2" xfId="7871"/>
    <cellStyle name="Normal 240 2 4" xfId="6409"/>
    <cellStyle name="Normal 240 3" xfId="4936"/>
    <cellStyle name="Normal 240 3 2" xfId="9337"/>
    <cellStyle name="Normal 240 4" xfId="3465"/>
    <cellStyle name="Normal 240 4 2" xfId="7870"/>
    <cellStyle name="Normal 240 5" xfId="6408"/>
    <cellStyle name="Normal 241" xfId="1042"/>
    <cellStyle name="Normal 241 2" xfId="1043"/>
    <cellStyle name="Normal 241 2 2" xfId="4939"/>
    <cellStyle name="Normal 241 2 2 2" xfId="9340"/>
    <cellStyle name="Normal 241 2 3" xfId="3468"/>
    <cellStyle name="Normal 241 2 3 2" xfId="7873"/>
    <cellStyle name="Normal 241 2 4" xfId="6411"/>
    <cellStyle name="Normal 241 3" xfId="4938"/>
    <cellStyle name="Normal 241 3 2" xfId="9339"/>
    <cellStyle name="Normal 241 4" xfId="3467"/>
    <cellStyle name="Normal 241 4 2" xfId="7872"/>
    <cellStyle name="Normal 241 5" xfId="6410"/>
    <cellStyle name="Normal 243" xfId="1044"/>
    <cellStyle name="Normal 243 2" xfId="1045"/>
    <cellStyle name="Normal 243 2 2" xfId="4941"/>
    <cellStyle name="Normal 243 2 2 2" xfId="9342"/>
    <cellStyle name="Normal 243 2 3" xfId="3470"/>
    <cellStyle name="Normal 243 2 3 2" xfId="7875"/>
    <cellStyle name="Normal 243 2 4" xfId="6413"/>
    <cellStyle name="Normal 243 3" xfId="4940"/>
    <cellStyle name="Normal 243 3 2" xfId="9341"/>
    <cellStyle name="Normal 243 4" xfId="3469"/>
    <cellStyle name="Normal 243 4 2" xfId="7874"/>
    <cellStyle name="Normal 243 5" xfId="6412"/>
    <cellStyle name="Normal 244 2" xfId="1046"/>
    <cellStyle name="Normal 244 2 2" xfId="4942"/>
    <cellStyle name="Normal 244 2 2 2" xfId="9343"/>
    <cellStyle name="Normal 244 2 3" xfId="3471"/>
    <cellStyle name="Normal 244 2 3 2" xfId="7876"/>
    <cellStyle name="Normal 244 2 4" xfId="6414"/>
    <cellStyle name="Normal 248" xfId="1047"/>
    <cellStyle name="Normal 248 2" xfId="1048"/>
    <cellStyle name="Normal 248 2 2" xfId="4944"/>
    <cellStyle name="Normal 248 2 2 2" xfId="9345"/>
    <cellStyle name="Normal 248 2 3" xfId="3473"/>
    <cellStyle name="Normal 248 2 3 2" xfId="7878"/>
    <cellStyle name="Normal 248 2 4" xfId="6416"/>
    <cellStyle name="Normal 248 3" xfId="4943"/>
    <cellStyle name="Normal 248 3 2" xfId="9344"/>
    <cellStyle name="Normal 248 4" xfId="3472"/>
    <cellStyle name="Normal 248 4 2" xfId="7877"/>
    <cellStyle name="Normal 248 5" xfId="6415"/>
    <cellStyle name="Normal 249" xfId="1049"/>
    <cellStyle name="Normal 249 2" xfId="1050"/>
    <cellStyle name="Normal 249 2 2" xfId="4946"/>
    <cellStyle name="Normal 249 2 2 2" xfId="9347"/>
    <cellStyle name="Normal 249 2 3" xfId="3475"/>
    <cellStyle name="Normal 249 2 3 2" xfId="7880"/>
    <cellStyle name="Normal 249 2 4" xfId="6418"/>
    <cellStyle name="Normal 249 3" xfId="4945"/>
    <cellStyle name="Normal 249 3 2" xfId="9346"/>
    <cellStyle name="Normal 249 4" xfId="3474"/>
    <cellStyle name="Normal 249 4 2" xfId="7879"/>
    <cellStyle name="Normal 249 5" xfId="6417"/>
    <cellStyle name="Normal 25 2" xfId="1051"/>
    <cellStyle name="Normal 25 2 2" xfId="1052"/>
    <cellStyle name="Normal 250 2" xfId="1053"/>
    <cellStyle name="Normal 250 2 2" xfId="4947"/>
    <cellStyle name="Normal 250 2 2 2" xfId="9348"/>
    <cellStyle name="Normal 250 2 3" xfId="3476"/>
    <cellStyle name="Normal 250 2 3 2" xfId="7881"/>
    <cellStyle name="Normal 250 2 4" xfId="6419"/>
    <cellStyle name="Normal 252 2" xfId="1054"/>
    <cellStyle name="Normal 252 2 2" xfId="4948"/>
    <cellStyle name="Normal 252 2 2 2" xfId="9349"/>
    <cellStyle name="Normal 252 2 3" xfId="3477"/>
    <cellStyle name="Normal 252 2 3 2" xfId="7882"/>
    <cellStyle name="Normal 252 2 4" xfId="6420"/>
    <cellStyle name="Normal 253 2" xfId="1055"/>
    <cellStyle name="Normal 253 2 2" xfId="4949"/>
    <cellStyle name="Normal 253 2 2 2" xfId="9350"/>
    <cellStyle name="Normal 253 2 3" xfId="3478"/>
    <cellStyle name="Normal 253 2 3 2" xfId="7883"/>
    <cellStyle name="Normal 253 2 4" xfId="6421"/>
    <cellStyle name="Normal 254 2" xfId="1056"/>
    <cellStyle name="Normal 254 2 2" xfId="4950"/>
    <cellStyle name="Normal 254 2 2 2" xfId="9351"/>
    <cellStyle name="Normal 254 2 3" xfId="3479"/>
    <cellStyle name="Normal 254 2 3 2" xfId="7884"/>
    <cellStyle name="Normal 254 2 4" xfId="6422"/>
    <cellStyle name="Normal 255 2" xfId="1057"/>
    <cellStyle name="Normal 255 2 2" xfId="4951"/>
    <cellStyle name="Normal 255 2 2 2" xfId="9352"/>
    <cellStyle name="Normal 255 2 3" xfId="3480"/>
    <cellStyle name="Normal 255 2 3 2" xfId="7885"/>
    <cellStyle name="Normal 255 2 4" xfId="6423"/>
    <cellStyle name="Normal 26 10" xfId="1058"/>
    <cellStyle name="Normal 26 10 2" xfId="1059"/>
    <cellStyle name="Normal 26 2" xfId="1060"/>
    <cellStyle name="Normal 26 2 2" xfId="1061"/>
    <cellStyle name="Normal 26 3" xfId="1062"/>
    <cellStyle name="Normal 26 3 2" xfId="1063"/>
    <cellStyle name="Normal 26 4" xfId="1064"/>
    <cellStyle name="Normal 26 4 2" xfId="1065"/>
    <cellStyle name="Normal 26 5" xfId="1066"/>
    <cellStyle name="Normal 26 5 2" xfId="1067"/>
    <cellStyle name="Normal 26 6" xfId="1068"/>
    <cellStyle name="Normal 26 6 2" xfId="1069"/>
    <cellStyle name="Normal 26 7" xfId="1070"/>
    <cellStyle name="Normal 26 7 2" xfId="1071"/>
    <cellStyle name="Normal 26 8" xfId="1072"/>
    <cellStyle name="Normal 26 8 2" xfId="1073"/>
    <cellStyle name="Normal 26 9" xfId="1074"/>
    <cellStyle name="Normal 26 9 2" xfId="1075"/>
    <cellStyle name="Normal 27 10" xfId="1076"/>
    <cellStyle name="Normal 27 10 2" xfId="1077"/>
    <cellStyle name="Normal 27 11" xfId="1078"/>
    <cellStyle name="Normal 27 11 2" xfId="1079"/>
    <cellStyle name="Normal 27 12" xfId="1080"/>
    <cellStyle name="Normal 27 12 2" xfId="1081"/>
    <cellStyle name="Normal 27 13" xfId="1082"/>
    <cellStyle name="Normal 27 13 2" xfId="1083"/>
    <cellStyle name="Normal 27 14" xfId="1084"/>
    <cellStyle name="Normal 27 14 2" xfId="1085"/>
    <cellStyle name="Normal 27 15" xfId="1086"/>
    <cellStyle name="Normal 27 15 2" xfId="1087"/>
    <cellStyle name="Normal 27 16" xfId="1088"/>
    <cellStyle name="Normal 27 16 2" xfId="1089"/>
    <cellStyle name="Normal 27 17" xfId="1090"/>
    <cellStyle name="Normal 27 17 2" xfId="1091"/>
    <cellStyle name="Normal 27 17 2 2" xfId="1092"/>
    <cellStyle name="Normal 27 17 3" xfId="1093"/>
    <cellStyle name="Normal 27 17 3 2" xfId="1094"/>
    <cellStyle name="Normal 27 17 4" xfId="1095"/>
    <cellStyle name="Normal 27 18" xfId="1096"/>
    <cellStyle name="Normal 27 18 2" xfId="1097"/>
    <cellStyle name="Normal 27 19" xfId="1098"/>
    <cellStyle name="Normal 27 2" xfId="1099"/>
    <cellStyle name="Normal 27 2 2" xfId="1100"/>
    <cellStyle name="Normal 27 3" xfId="1101"/>
    <cellStyle name="Normal 27 3 2" xfId="1102"/>
    <cellStyle name="Normal 27 4" xfId="1103"/>
    <cellStyle name="Normal 27 4 2" xfId="1104"/>
    <cellStyle name="Normal 27 5" xfId="1105"/>
    <cellStyle name="Normal 27 5 2" xfId="1106"/>
    <cellStyle name="Normal 27 6" xfId="1107"/>
    <cellStyle name="Normal 27 6 2" xfId="1108"/>
    <cellStyle name="Normal 27 7" xfId="1109"/>
    <cellStyle name="Normal 27 7 2" xfId="1110"/>
    <cellStyle name="Normal 27 8" xfId="1111"/>
    <cellStyle name="Normal 27 8 2" xfId="1112"/>
    <cellStyle name="Normal 27 9" xfId="1113"/>
    <cellStyle name="Normal 27 9 2" xfId="1114"/>
    <cellStyle name="Normal 28 2" xfId="1115"/>
    <cellStyle name="Normal 28 2 2" xfId="1116"/>
    <cellStyle name="Normal 29 2" xfId="1117"/>
    <cellStyle name="Normal 29 2 2" xfId="1118"/>
    <cellStyle name="Normal 3" xfId="3"/>
    <cellStyle name="Normal 3 10" xfId="1119"/>
    <cellStyle name="Normal 3 10 2" xfId="1120"/>
    <cellStyle name="Normal 3 11" xfId="1121"/>
    <cellStyle name="Normal 3 12" xfId="1122"/>
    <cellStyle name="Normal 3 13" xfId="1123"/>
    <cellStyle name="Normal 3 14" xfId="1124"/>
    <cellStyle name="Normal 3 15" xfId="1125"/>
    <cellStyle name="Normal 3 16" xfId="1126"/>
    <cellStyle name="Normal 3 17" xfId="1127"/>
    <cellStyle name="Normal 3 18" xfId="1128"/>
    <cellStyle name="Normal 3 18 2" xfId="4952"/>
    <cellStyle name="Normal 3 18 2 2" xfId="9353"/>
    <cellStyle name="Normal 3 18 3" xfId="3481"/>
    <cellStyle name="Normal 3 18 3 2" xfId="7886"/>
    <cellStyle name="Normal 3 18 4" xfId="6424"/>
    <cellStyle name="Normal 3 2" xfId="1129"/>
    <cellStyle name="Normal 3 2 10" xfId="1130"/>
    <cellStyle name="Normal 3 2 11" xfId="1131"/>
    <cellStyle name="Normal 3 2 12" xfId="1132"/>
    <cellStyle name="Normal 3 2 13" xfId="1133"/>
    <cellStyle name="Normal 3 2 14" xfId="1134"/>
    <cellStyle name="Normal 3 2 15" xfId="1135"/>
    <cellStyle name="Normal 3 2 16" xfId="1136"/>
    <cellStyle name="Normal 3 2 17" xfId="1137"/>
    <cellStyle name="Normal 3 2 18" xfId="1138"/>
    <cellStyle name="Normal 3 2 19" xfId="1139"/>
    <cellStyle name="Normal 3 2 2" xfId="1140"/>
    <cellStyle name="Normal 3 2 20" xfId="1141"/>
    <cellStyle name="Normal 3 2 21" xfId="1142"/>
    <cellStyle name="Normal 3 2 22" xfId="1143"/>
    <cellStyle name="Normal 3 2 23" xfId="1144"/>
    <cellStyle name="Normal 3 2 24" xfId="1145"/>
    <cellStyle name="Normal 3 2 25" xfId="1146"/>
    <cellStyle name="Normal 3 2 26" xfId="1147"/>
    <cellStyle name="Normal 3 2 27" xfId="1148"/>
    <cellStyle name="Normal 3 2 28" xfId="1149"/>
    <cellStyle name="Normal 3 2 29" xfId="1150"/>
    <cellStyle name="Normal 3 2 3" xfId="1151"/>
    <cellStyle name="Normal 3 2 30" xfId="1152"/>
    <cellStyle name="Normal 3 2 31" xfId="1153"/>
    <cellStyle name="Normal 3 2 32" xfId="1154"/>
    <cellStyle name="Normal 3 2 33" xfId="1155"/>
    <cellStyle name="Normal 3 2 34" xfId="1156"/>
    <cellStyle name="Normal 3 2 35" xfId="1157"/>
    <cellStyle name="Normal 3 2 36" xfId="1158"/>
    <cellStyle name="Normal 3 2 37" xfId="1159"/>
    <cellStyle name="Normal 3 2 38" xfId="1160"/>
    <cellStyle name="Normal 3 2 39" xfId="1161"/>
    <cellStyle name="Normal 3 2 4" xfId="1162"/>
    <cellStyle name="Normal 3 2 40" xfId="1163"/>
    <cellStyle name="Normal 3 2 41" xfId="1164"/>
    <cellStyle name="Normal 3 2 5" xfId="1165"/>
    <cellStyle name="Normal 3 2 6" xfId="1166"/>
    <cellStyle name="Normal 3 2 7" xfId="1167"/>
    <cellStyle name="Normal 3 2 8" xfId="1168"/>
    <cellStyle name="Normal 3 2 9" xfId="1169"/>
    <cellStyle name="Normal 3 3" xfId="1170"/>
    <cellStyle name="Normal 3 3 2" xfId="1171"/>
    <cellStyle name="Normal 3 4" xfId="1172"/>
    <cellStyle name="Normal 3 5" xfId="1173"/>
    <cellStyle name="Normal 3 6" xfId="1174"/>
    <cellStyle name="Normal 3 7" xfId="1175"/>
    <cellStyle name="Normal 3 7 2" xfId="1176"/>
    <cellStyle name="Normal 3 8" xfId="1177"/>
    <cellStyle name="Normal 3 9" xfId="1178"/>
    <cellStyle name="Normal 30 10" xfId="1179"/>
    <cellStyle name="Normal 30 10 2" xfId="1180"/>
    <cellStyle name="Normal 30 11" xfId="1181"/>
    <cellStyle name="Normal 30 11 2" xfId="1182"/>
    <cellStyle name="Normal 30 12" xfId="1183"/>
    <cellStyle name="Normal 30 12 2" xfId="1184"/>
    <cellStyle name="Normal 30 13" xfId="1185"/>
    <cellStyle name="Normal 30 13 2" xfId="1186"/>
    <cellStyle name="Normal 30 14" xfId="1187"/>
    <cellStyle name="Normal 30 14 2" xfId="1188"/>
    <cellStyle name="Normal 30 15" xfId="1189"/>
    <cellStyle name="Normal 30 15 2" xfId="1190"/>
    <cellStyle name="Normal 30 16" xfId="1191"/>
    <cellStyle name="Normal 30 16 2" xfId="1192"/>
    <cellStyle name="Normal 30 2" xfId="1193"/>
    <cellStyle name="Normal 30 2 2" xfId="1194"/>
    <cellStyle name="Normal 30 3" xfId="1195"/>
    <cellStyle name="Normal 30 3 2" xfId="1196"/>
    <cellStyle name="Normal 30 4" xfId="1197"/>
    <cellStyle name="Normal 30 4 2" xfId="1198"/>
    <cellStyle name="Normal 30 5" xfId="1199"/>
    <cellStyle name="Normal 30 5 2" xfId="1200"/>
    <cellStyle name="Normal 30 6" xfId="1201"/>
    <cellStyle name="Normal 30 6 2" xfId="1202"/>
    <cellStyle name="Normal 30 7" xfId="1203"/>
    <cellStyle name="Normal 30 7 2" xfId="1204"/>
    <cellStyle name="Normal 30 8" xfId="1205"/>
    <cellStyle name="Normal 30 8 2" xfId="1206"/>
    <cellStyle name="Normal 30 9" xfId="1207"/>
    <cellStyle name="Normal 30 9 2" xfId="1208"/>
    <cellStyle name="Normal 31 10" xfId="1209"/>
    <cellStyle name="Normal 31 10 2" xfId="1210"/>
    <cellStyle name="Normal 31 2" xfId="1211"/>
    <cellStyle name="Normal 31 2 2" xfId="1212"/>
    <cellStyle name="Normal 31 3" xfId="1213"/>
    <cellStyle name="Normal 31 3 2" xfId="1214"/>
    <cellStyle name="Normal 31 4" xfId="1215"/>
    <cellStyle name="Normal 31 4 2" xfId="1216"/>
    <cellStyle name="Normal 31 5" xfId="1217"/>
    <cellStyle name="Normal 31 5 2" xfId="1218"/>
    <cellStyle name="Normal 31 6" xfId="1219"/>
    <cellStyle name="Normal 31 6 2" xfId="1220"/>
    <cellStyle name="Normal 31 7" xfId="1221"/>
    <cellStyle name="Normal 31 7 2" xfId="1222"/>
    <cellStyle name="Normal 31 8" xfId="1223"/>
    <cellStyle name="Normal 31 8 2" xfId="1224"/>
    <cellStyle name="Normal 31 9" xfId="1225"/>
    <cellStyle name="Normal 31 9 2" xfId="1226"/>
    <cellStyle name="Normal 32 10" xfId="1227"/>
    <cellStyle name="Normal 32 10 2" xfId="1228"/>
    <cellStyle name="Normal 32 11" xfId="1229"/>
    <cellStyle name="Normal 32 11 2" xfId="1230"/>
    <cellStyle name="Normal 32 12" xfId="1231"/>
    <cellStyle name="Normal 32 12 2" xfId="1232"/>
    <cellStyle name="Normal 32 13" xfId="1233"/>
    <cellStyle name="Normal 32 13 2" xfId="1234"/>
    <cellStyle name="Normal 32 14" xfId="1235"/>
    <cellStyle name="Normal 32 14 2" xfId="1236"/>
    <cellStyle name="Normal 32 15" xfId="1237"/>
    <cellStyle name="Normal 32 15 2" xfId="1238"/>
    <cellStyle name="Normal 32 16" xfId="1239"/>
    <cellStyle name="Normal 32 16 2" xfId="1240"/>
    <cellStyle name="Normal 32 17" xfId="1241"/>
    <cellStyle name="Normal 32 17 2" xfId="1242"/>
    <cellStyle name="Normal 32 17 2 2" xfId="1243"/>
    <cellStyle name="Normal 32 17 3" xfId="1244"/>
    <cellStyle name="Normal 32 17 3 2" xfId="1245"/>
    <cellStyle name="Normal 32 17 4" xfId="1246"/>
    <cellStyle name="Normal 32 18" xfId="1247"/>
    <cellStyle name="Normal 32 18 2" xfId="1248"/>
    <cellStyle name="Normal 32 19" xfId="1249"/>
    <cellStyle name="Normal 32 2" xfId="1250"/>
    <cellStyle name="Normal 32 2 2" xfId="1251"/>
    <cellStyle name="Normal 32 3" xfId="1252"/>
    <cellStyle name="Normal 32 3 2" xfId="1253"/>
    <cellStyle name="Normal 32 4" xfId="1254"/>
    <cellStyle name="Normal 32 4 2" xfId="1255"/>
    <cellStyle name="Normal 32 5" xfId="1256"/>
    <cellStyle name="Normal 32 5 2" xfId="1257"/>
    <cellStyle name="Normal 32 6" xfId="1258"/>
    <cellStyle name="Normal 32 6 2" xfId="1259"/>
    <cellStyle name="Normal 32 7" xfId="1260"/>
    <cellStyle name="Normal 32 7 2" xfId="1261"/>
    <cellStyle name="Normal 32 8" xfId="1262"/>
    <cellStyle name="Normal 32 8 2" xfId="1263"/>
    <cellStyle name="Normal 32 9" xfId="1264"/>
    <cellStyle name="Normal 32 9 2" xfId="1265"/>
    <cellStyle name="Normal 33 10" xfId="1266"/>
    <cellStyle name="Normal 33 10 2" xfId="1267"/>
    <cellStyle name="Normal 33 11" xfId="1268"/>
    <cellStyle name="Normal 33 11 2" xfId="1269"/>
    <cellStyle name="Normal 33 12" xfId="1270"/>
    <cellStyle name="Normal 33 12 2" xfId="1271"/>
    <cellStyle name="Normal 33 13" xfId="1272"/>
    <cellStyle name="Normal 33 13 2" xfId="1273"/>
    <cellStyle name="Normal 33 14" xfId="1274"/>
    <cellStyle name="Normal 33 14 2" xfId="1275"/>
    <cellStyle name="Normal 33 15" xfId="1276"/>
    <cellStyle name="Normal 33 15 2" xfId="1277"/>
    <cellStyle name="Normal 33 16" xfId="1278"/>
    <cellStyle name="Normal 33 16 2" xfId="1279"/>
    <cellStyle name="Normal 33 17" xfId="1280"/>
    <cellStyle name="Normal 33 17 2" xfId="1281"/>
    <cellStyle name="Normal 33 17 2 2" xfId="1282"/>
    <cellStyle name="Normal 33 17 3" xfId="1283"/>
    <cellStyle name="Normal 33 17 3 2" xfId="1284"/>
    <cellStyle name="Normal 33 17 4" xfId="1285"/>
    <cellStyle name="Normal 33 18" xfId="1286"/>
    <cellStyle name="Normal 33 18 2" xfId="1287"/>
    <cellStyle name="Normal 33 19" xfId="1288"/>
    <cellStyle name="Normal 33 2" xfId="1289"/>
    <cellStyle name="Normal 33 2 2" xfId="1290"/>
    <cellStyle name="Normal 33 3" xfId="1291"/>
    <cellStyle name="Normal 33 3 2" xfId="1292"/>
    <cellStyle name="Normal 33 4" xfId="1293"/>
    <cellStyle name="Normal 33 4 2" xfId="1294"/>
    <cellStyle name="Normal 33 5" xfId="1295"/>
    <cellStyle name="Normal 33 5 2" xfId="1296"/>
    <cellStyle name="Normal 33 6" xfId="1297"/>
    <cellStyle name="Normal 33 6 2" xfId="1298"/>
    <cellStyle name="Normal 33 7" xfId="1299"/>
    <cellStyle name="Normal 33 7 2" xfId="1300"/>
    <cellStyle name="Normal 33 8" xfId="1301"/>
    <cellStyle name="Normal 33 8 2" xfId="1302"/>
    <cellStyle name="Normal 33 9" xfId="1303"/>
    <cellStyle name="Normal 33 9 2" xfId="1304"/>
    <cellStyle name="Normal 34 10" xfId="1305"/>
    <cellStyle name="Normal 34 10 2" xfId="1306"/>
    <cellStyle name="Normal 34 2" xfId="1307"/>
    <cellStyle name="Normal 34 2 2" xfId="1308"/>
    <cellStyle name="Normal 34 3" xfId="1309"/>
    <cellStyle name="Normal 34 3 2" xfId="1310"/>
    <cellStyle name="Normal 34 4" xfId="1311"/>
    <cellStyle name="Normal 34 4 2" xfId="1312"/>
    <cellStyle name="Normal 34 5" xfId="1313"/>
    <cellStyle name="Normal 34 5 2" xfId="1314"/>
    <cellStyle name="Normal 34 6" xfId="1315"/>
    <cellStyle name="Normal 34 6 2" xfId="1316"/>
    <cellStyle name="Normal 34 7" xfId="1317"/>
    <cellStyle name="Normal 34 7 2" xfId="1318"/>
    <cellStyle name="Normal 34 8" xfId="1319"/>
    <cellStyle name="Normal 34 8 2" xfId="1320"/>
    <cellStyle name="Normal 34 9" xfId="1321"/>
    <cellStyle name="Normal 34 9 2" xfId="1322"/>
    <cellStyle name="Normal 35 2" xfId="1323"/>
    <cellStyle name="Normal 35 2 2" xfId="1324"/>
    <cellStyle name="Normal 35 3" xfId="1325"/>
    <cellStyle name="Normal 35 3 2" xfId="1326"/>
    <cellStyle name="Normal 35 4" xfId="1327"/>
    <cellStyle name="Normal 35 4 2" xfId="1328"/>
    <cellStyle name="Normal 35 5" xfId="1329"/>
    <cellStyle name="Normal 35 5 2" xfId="1330"/>
    <cellStyle name="Normal 35 6" xfId="1331"/>
    <cellStyle name="Normal 35 6 2" xfId="1332"/>
    <cellStyle name="Normal 35 7" xfId="1333"/>
    <cellStyle name="Normal 35 7 2" xfId="1334"/>
    <cellStyle name="Normal 35 8" xfId="1335"/>
    <cellStyle name="Normal 35 8 2" xfId="1336"/>
    <cellStyle name="Normal 36" xfId="1337"/>
    <cellStyle name="Normal 36 10" xfId="1338"/>
    <cellStyle name="Normal 36 10 2" xfId="4954"/>
    <cellStyle name="Normal 36 10 2 2" xfId="9355"/>
    <cellStyle name="Normal 36 10 3" xfId="3483"/>
    <cellStyle name="Normal 36 10 3 2" xfId="7888"/>
    <cellStyle name="Normal 36 10 4" xfId="6426"/>
    <cellStyle name="Normal 36 11" xfId="1339"/>
    <cellStyle name="Normal 36 11 2" xfId="4955"/>
    <cellStyle name="Normal 36 11 2 2" xfId="9356"/>
    <cellStyle name="Normal 36 11 3" xfId="3484"/>
    <cellStyle name="Normal 36 11 3 2" xfId="7889"/>
    <cellStyle name="Normal 36 11 4" xfId="6427"/>
    <cellStyle name="Normal 36 12" xfId="1340"/>
    <cellStyle name="Normal 36 12 2" xfId="4956"/>
    <cellStyle name="Normal 36 12 2 2" xfId="9357"/>
    <cellStyle name="Normal 36 12 3" xfId="3485"/>
    <cellStyle name="Normal 36 12 3 2" xfId="7890"/>
    <cellStyle name="Normal 36 12 4" xfId="6428"/>
    <cellStyle name="Normal 36 13" xfId="1341"/>
    <cellStyle name="Normal 36 13 2" xfId="4957"/>
    <cellStyle name="Normal 36 13 2 2" xfId="9358"/>
    <cellStyle name="Normal 36 13 3" xfId="3486"/>
    <cellStyle name="Normal 36 13 3 2" xfId="7891"/>
    <cellStyle name="Normal 36 13 4" xfId="6429"/>
    <cellStyle name="Normal 36 14" xfId="1342"/>
    <cellStyle name="Normal 36 14 2" xfId="4958"/>
    <cellStyle name="Normal 36 14 2 2" xfId="9359"/>
    <cellStyle name="Normal 36 14 3" xfId="3487"/>
    <cellStyle name="Normal 36 14 3 2" xfId="7892"/>
    <cellStyle name="Normal 36 14 4" xfId="6430"/>
    <cellStyle name="Normal 36 15" xfId="1343"/>
    <cellStyle name="Normal 36 15 2" xfId="4959"/>
    <cellStyle name="Normal 36 15 2 2" xfId="9360"/>
    <cellStyle name="Normal 36 15 3" xfId="3488"/>
    <cellStyle name="Normal 36 15 3 2" xfId="7893"/>
    <cellStyle name="Normal 36 15 4" xfId="6431"/>
    <cellStyle name="Normal 36 16" xfId="1344"/>
    <cellStyle name="Normal 36 16 2" xfId="4960"/>
    <cellStyle name="Normal 36 16 2 2" xfId="9361"/>
    <cellStyle name="Normal 36 16 3" xfId="3489"/>
    <cellStyle name="Normal 36 16 3 2" xfId="7894"/>
    <cellStyle name="Normal 36 16 4" xfId="6432"/>
    <cellStyle name="Normal 36 17" xfId="1345"/>
    <cellStyle name="Normal 36 17 2" xfId="4961"/>
    <cellStyle name="Normal 36 17 2 2" xfId="9362"/>
    <cellStyle name="Normal 36 17 3" xfId="3490"/>
    <cellStyle name="Normal 36 17 3 2" xfId="7895"/>
    <cellStyle name="Normal 36 17 4" xfId="6433"/>
    <cellStyle name="Normal 36 18" xfId="1346"/>
    <cellStyle name="Normal 36 18 2" xfId="4962"/>
    <cellStyle name="Normal 36 18 2 2" xfId="9363"/>
    <cellStyle name="Normal 36 18 3" xfId="3491"/>
    <cellStyle name="Normal 36 18 3 2" xfId="7896"/>
    <cellStyle name="Normal 36 18 4" xfId="6434"/>
    <cellStyle name="Normal 36 19" xfId="1347"/>
    <cellStyle name="Normal 36 19 2" xfId="4963"/>
    <cellStyle name="Normal 36 19 2 2" xfId="9364"/>
    <cellStyle name="Normal 36 19 3" xfId="3492"/>
    <cellStyle name="Normal 36 19 3 2" xfId="7897"/>
    <cellStyle name="Normal 36 19 4" xfId="6435"/>
    <cellStyle name="Normal 36 2" xfId="1348"/>
    <cellStyle name="Normal 36 2 2" xfId="4964"/>
    <cellStyle name="Normal 36 2 2 2" xfId="9365"/>
    <cellStyle name="Normal 36 2 3" xfId="3493"/>
    <cellStyle name="Normal 36 2 3 2" xfId="7898"/>
    <cellStyle name="Normal 36 2 4" xfId="6436"/>
    <cellStyle name="Normal 36 20" xfId="1349"/>
    <cellStyle name="Normal 36 20 2" xfId="4965"/>
    <cellStyle name="Normal 36 20 2 2" xfId="9366"/>
    <cellStyle name="Normal 36 20 3" xfId="3494"/>
    <cellStyle name="Normal 36 20 3 2" xfId="7899"/>
    <cellStyle name="Normal 36 20 4" xfId="6437"/>
    <cellStyle name="Normal 36 21" xfId="1350"/>
    <cellStyle name="Normal 36 21 2" xfId="4966"/>
    <cellStyle name="Normal 36 21 2 2" xfId="9367"/>
    <cellStyle name="Normal 36 21 3" xfId="3495"/>
    <cellStyle name="Normal 36 21 3 2" xfId="7900"/>
    <cellStyle name="Normal 36 21 4" xfId="6438"/>
    <cellStyle name="Normal 36 22" xfId="1351"/>
    <cellStyle name="Normal 36 22 2" xfId="4967"/>
    <cellStyle name="Normal 36 22 2 2" xfId="9368"/>
    <cellStyle name="Normal 36 22 3" xfId="3496"/>
    <cellStyle name="Normal 36 22 3 2" xfId="7901"/>
    <cellStyle name="Normal 36 22 4" xfId="6439"/>
    <cellStyle name="Normal 36 23" xfId="1352"/>
    <cellStyle name="Normal 36 23 2" xfId="4968"/>
    <cellStyle name="Normal 36 23 2 2" xfId="9369"/>
    <cellStyle name="Normal 36 23 3" xfId="3497"/>
    <cellStyle name="Normal 36 23 3 2" xfId="7902"/>
    <cellStyle name="Normal 36 23 4" xfId="6440"/>
    <cellStyle name="Normal 36 24" xfId="1353"/>
    <cellStyle name="Normal 36 24 2" xfId="4969"/>
    <cellStyle name="Normal 36 24 2 2" xfId="9370"/>
    <cellStyle name="Normal 36 24 3" xfId="3498"/>
    <cellStyle name="Normal 36 24 3 2" xfId="7903"/>
    <cellStyle name="Normal 36 24 4" xfId="6441"/>
    <cellStyle name="Normal 36 25" xfId="1354"/>
    <cellStyle name="Normal 36 25 2" xfId="4970"/>
    <cellStyle name="Normal 36 25 2 2" xfId="9371"/>
    <cellStyle name="Normal 36 25 3" xfId="3499"/>
    <cellStyle name="Normal 36 25 3 2" xfId="7904"/>
    <cellStyle name="Normal 36 25 4" xfId="6442"/>
    <cellStyle name="Normal 36 26" xfId="1355"/>
    <cellStyle name="Normal 36 26 2" xfId="4971"/>
    <cellStyle name="Normal 36 26 2 2" xfId="9372"/>
    <cellStyle name="Normal 36 26 3" xfId="3500"/>
    <cellStyle name="Normal 36 26 3 2" xfId="7905"/>
    <cellStyle name="Normal 36 26 4" xfId="6443"/>
    <cellStyle name="Normal 36 27" xfId="1356"/>
    <cellStyle name="Normal 36 27 2" xfId="4972"/>
    <cellStyle name="Normal 36 27 2 2" xfId="9373"/>
    <cellStyle name="Normal 36 27 3" xfId="3501"/>
    <cellStyle name="Normal 36 27 3 2" xfId="7906"/>
    <cellStyle name="Normal 36 27 4" xfId="6444"/>
    <cellStyle name="Normal 36 28" xfId="1357"/>
    <cellStyle name="Normal 36 28 2" xfId="4973"/>
    <cellStyle name="Normal 36 28 2 2" xfId="9374"/>
    <cellStyle name="Normal 36 28 3" xfId="3502"/>
    <cellStyle name="Normal 36 28 3 2" xfId="7907"/>
    <cellStyle name="Normal 36 28 4" xfId="6445"/>
    <cellStyle name="Normal 36 29" xfId="1358"/>
    <cellStyle name="Normal 36 29 2" xfId="4974"/>
    <cellStyle name="Normal 36 29 2 2" xfId="9375"/>
    <cellStyle name="Normal 36 29 3" xfId="3503"/>
    <cellStyle name="Normal 36 29 3 2" xfId="7908"/>
    <cellStyle name="Normal 36 29 4" xfId="6446"/>
    <cellStyle name="Normal 36 3" xfId="1359"/>
    <cellStyle name="Normal 36 3 2" xfId="1360"/>
    <cellStyle name="Normal 36 30" xfId="1361"/>
    <cellStyle name="Normal 36 30 2" xfId="4975"/>
    <cellStyle name="Normal 36 30 2 2" xfId="9376"/>
    <cellStyle name="Normal 36 30 3" xfId="3504"/>
    <cellStyle name="Normal 36 30 3 2" xfId="7909"/>
    <cellStyle name="Normal 36 30 4" xfId="6447"/>
    <cellStyle name="Normal 36 31" xfId="1362"/>
    <cellStyle name="Normal 36 31 2" xfId="4976"/>
    <cellStyle name="Normal 36 31 2 2" xfId="9377"/>
    <cellStyle name="Normal 36 31 3" xfId="3505"/>
    <cellStyle name="Normal 36 31 3 2" xfId="7910"/>
    <cellStyle name="Normal 36 31 4" xfId="6448"/>
    <cellStyle name="Normal 36 32" xfId="1363"/>
    <cellStyle name="Normal 36 32 2" xfId="4977"/>
    <cellStyle name="Normal 36 32 2 2" xfId="9378"/>
    <cellStyle name="Normal 36 32 3" xfId="3506"/>
    <cellStyle name="Normal 36 32 3 2" xfId="7911"/>
    <cellStyle name="Normal 36 32 4" xfId="6449"/>
    <cellStyle name="Normal 36 33" xfId="1364"/>
    <cellStyle name="Normal 36 33 2" xfId="4978"/>
    <cellStyle name="Normal 36 33 2 2" xfId="9379"/>
    <cellStyle name="Normal 36 33 3" xfId="3507"/>
    <cellStyle name="Normal 36 33 3 2" xfId="7912"/>
    <cellStyle name="Normal 36 33 4" xfId="6450"/>
    <cellStyle name="Normal 36 34" xfId="1365"/>
    <cellStyle name="Normal 36 34 2" xfId="4979"/>
    <cellStyle name="Normal 36 34 2 2" xfId="9380"/>
    <cellStyle name="Normal 36 34 3" xfId="3508"/>
    <cellStyle name="Normal 36 34 3 2" xfId="7913"/>
    <cellStyle name="Normal 36 34 4" xfId="6451"/>
    <cellStyle name="Normal 36 35" xfId="1366"/>
    <cellStyle name="Normal 36 35 2" xfId="4980"/>
    <cellStyle name="Normal 36 35 2 2" xfId="9381"/>
    <cellStyle name="Normal 36 35 3" xfId="3509"/>
    <cellStyle name="Normal 36 35 3 2" xfId="7914"/>
    <cellStyle name="Normal 36 35 4" xfId="6452"/>
    <cellStyle name="Normal 36 36" xfId="1367"/>
    <cellStyle name="Normal 36 36 2" xfId="4981"/>
    <cellStyle name="Normal 36 36 2 2" xfId="9382"/>
    <cellStyle name="Normal 36 36 3" xfId="3510"/>
    <cellStyle name="Normal 36 36 3 2" xfId="7915"/>
    <cellStyle name="Normal 36 36 4" xfId="6453"/>
    <cellStyle name="Normal 36 37" xfId="1368"/>
    <cellStyle name="Normal 36 37 2" xfId="4982"/>
    <cellStyle name="Normal 36 37 2 2" xfId="9383"/>
    <cellStyle name="Normal 36 37 3" xfId="3511"/>
    <cellStyle name="Normal 36 37 3 2" xfId="7916"/>
    <cellStyle name="Normal 36 37 4" xfId="6454"/>
    <cellStyle name="Normal 36 38" xfId="1369"/>
    <cellStyle name="Normal 36 38 2" xfId="4983"/>
    <cellStyle name="Normal 36 38 2 2" xfId="9384"/>
    <cellStyle name="Normal 36 38 3" xfId="3512"/>
    <cellStyle name="Normal 36 38 3 2" xfId="7917"/>
    <cellStyle name="Normal 36 38 4" xfId="6455"/>
    <cellStyle name="Normal 36 39" xfId="1370"/>
    <cellStyle name="Normal 36 39 2" xfId="4984"/>
    <cellStyle name="Normal 36 39 2 2" xfId="9385"/>
    <cellStyle name="Normal 36 39 3" xfId="3513"/>
    <cellStyle name="Normal 36 39 3 2" xfId="7918"/>
    <cellStyle name="Normal 36 39 4" xfId="6456"/>
    <cellStyle name="Normal 36 4" xfId="1371"/>
    <cellStyle name="Normal 36 4 2" xfId="4985"/>
    <cellStyle name="Normal 36 4 2 2" xfId="9386"/>
    <cellStyle name="Normal 36 4 3" xfId="3514"/>
    <cellStyle name="Normal 36 4 3 2" xfId="7919"/>
    <cellStyle name="Normal 36 4 4" xfId="6457"/>
    <cellStyle name="Normal 36 40" xfId="1372"/>
    <cellStyle name="Normal 36 40 2" xfId="4986"/>
    <cellStyle name="Normal 36 40 2 2" xfId="9387"/>
    <cellStyle name="Normal 36 40 3" xfId="3515"/>
    <cellStyle name="Normal 36 40 3 2" xfId="7920"/>
    <cellStyle name="Normal 36 40 4" xfId="6458"/>
    <cellStyle name="Normal 36 41" xfId="1373"/>
    <cellStyle name="Normal 36 41 2" xfId="4987"/>
    <cellStyle name="Normal 36 41 2 2" xfId="9388"/>
    <cellStyle name="Normal 36 41 3" xfId="3516"/>
    <cellStyle name="Normal 36 41 3 2" xfId="7921"/>
    <cellStyle name="Normal 36 41 4" xfId="6459"/>
    <cellStyle name="Normal 36 42" xfId="1374"/>
    <cellStyle name="Normal 36 42 2" xfId="4988"/>
    <cellStyle name="Normal 36 42 2 2" xfId="9389"/>
    <cellStyle name="Normal 36 42 3" xfId="3517"/>
    <cellStyle name="Normal 36 42 3 2" xfId="7922"/>
    <cellStyle name="Normal 36 42 4" xfId="6460"/>
    <cellStyle name="Normal 36 43" xfId="1375"/>
    <cellStyle name="Normal 36 43 2" xfId="4989"/>
    <cellStyle name="Normal 36 43 2 2" xfId="9390"/>
    <cellStyle name="Normal 36 43 3" xfId="3518"/>
    <cellStyle name="Normal 36 43 3 2" xfId="7923"/>
    <cellStyle name="Normal 36 43 4" xfId="6461"/>
    <cellStyle name="Normal 36 44" xfId="4953"/>
    <cellStyle name="Normal 36 44 2" xfId="9354"/>
    <cellStyle name="Normal 36 45" xfId="3482"/>
    <cellStyle name="Normal 36 45 2" xfId="7887"/>
    <cellStyle name="Normal 36 46" xfId="6425"/>
    <cellStyle name="Normal 36 5" xfId="1376"/>
    <cellStyle name="Normal 36 5 2" xfId="4990"/>
    <cellStyle name="Normal 36 5 2 2" xfId="9391"/>
    <cellStyle name="Normal 36 5 3" xfId="3519"/>
    <cellStyle name="Normal 36 5 3 2" xfId="7924"/>
    <cellStyle name="Normal 36 5 4" xfId="6462"/>
    <cellStyle name="Normal 36 6" xfId="1377"/>
    <cellStyle name="Normal 36 6 2" xfId="4991"/>
    <cellStyle name="Normal 36 6 2 2" xfId="9392"/>
    <cellStyle name="Normal 36 6 3" xfId="3520"/>
    <cellStyle name="Normal 36 6 3 2" xfId="7925"/>
    <cellStyle name="Normal 36 6 4" xfId="6463"/>
    <cellStyle name="Normal 36 7" xfId="1378"/>
    <cellStyle name="Normal 36 7 2" xfId="4992"/>
    <cellStyle name="Normal 36 7 2 2" xfId="9393"/>
    <cellStyle name="Normal 36 7 3" xfId="3521"/>
    <cellStyle name="Normal 36 7 3 2" xfId="7926"/>
    <cellStyle name="Normal 36 7 4" xfId="6464"/>
    <cellStyle name="Normal 36 8" xfId="1379"/>
    <cellStyle name="Normal 36 8 2" xfId="4993"/>
    <cellStyle name="Normal 36 8 2 2" xfId="9394"/>
    <cellStyle name="Normal 36 8 3" xfId="3522"/>
    <cellStyle name="Normal 36 8 3 2" xfId="7927"/>
    <cellStyle name="Normal 36 8 4" xfId="6465"/>
    <cellStyle name="Normal 36 9" xfId="1380"/>
    <cellStyle name="Normal 36 9 2" xfId="4994"/>
    <cellStyle name="Normal 36 9 2 2" xfId="9395"/>
    <cellStyle name="Normal 36 9 3" xfId="3523"/>
    <cellStyle name="Normal 36 9 3 2" xfId="7928"/>
    <cellStyle name="Normal 36 9 4" xfId="6466"/>
    <cellStyle name="Normal 38" xfId="1381"/>
    <cellStyle name="Normal 38 10" xfId="1382"/>
    <cellStyle name="Normal 38 10 2" xfId="4996"/>
    <cellStyle name="Normal 38 10 2 2" xfId="9397"/>
    <cellStyle name="Normal 38 10 3" xfId="3525"/>
    <cellStyle name="Normal 38 10 3 2" xfId="7930"/>
    <cellStyle name="Normal 38 10 4" xfId="6468"/>
    <cellStyle name="Normal 38 11" xfId="1383"/>
    <cellStyle name="Normal 38 11 2" xfId="4997"/>
    <cellStyle name="Normal 38 11 2 2" xfId="9398"/>
    <cellStyle name="Normal 38 11 3" xfId="3526"/>
    <cellStyle name="Normal 38 11 3 2" xfId="7931"/>
    <cellStyle name="Normal 38 11 4" xfId="6469"/>
    <cellStyle name="Normal 38 12" xfId="1384"/>
    <cellStyle name="Normal 38 12 2" xfId="4998"/>
    <cellStyle name="Normal 38 12 2 2" xfId="9399"/>
    <cellStyle name="Normal 38 12 3" xfId="3527"/>
    <cellStyle name="Normal 38 12 3 2" xfId="7932"/>
    <cellStyle name="Normal 38 12 4" xfId="6470"/>
    <cellStyle name="Normal 38 13" xfId="1385"/>
    <cellStyle name="Normal 38 13 2" xfId="4999"/>
    <cellStyle name="Normal 38 13 2 2" xfId="9400"/>
    <cellStyle name="Normal 38 13 3" xfId="3528"/>
    <cellStyle name="Normal 38 13 3 2" xfId="7933"/>
    <cellStyle name="Normal 38 13 4" xfId="6471"/>
    <cellStyle name="Normal 38 14" xfId="1386"/>
    <cellStyle name="Normal 38 14 2" xfId="5000"/>
    <cellStyle name="Normal 38 14 2 2" xfId="9401"/>
    <cellStyle name="Normal 38 14 3" xfId="3529"/>
    <cellStyle name="Normal 38 14 3 2" xfId="7934"/>
    <cellStyle name="Normal 38 14 4" xfId="6472"/>
    <cellStyle name="Normal 38 15" xfId="1387"/>
    <cellStyle name="Normal 38 15 2" xfId="5001"/>
    <cellStyle name="Normal 38 15 2 2" xfId="9402"/>
    <cellStyle name="Normal 38 15 3" xfId="3530"/>
    <cellStyle name="Normal 38 15 3 2" xfId="7935"/>
    <cellStyle name="Normal 38 15 4" xfId="6473"/>
    <cellStyle name="Normal 38 16" xfId="1388"/>
    <cellStyle name="Normal 38 16 2" xfId="5002"/>
    <cellStyle name="Normal 38 16 2 2" xfId="9403"/>
    <cellStyle name="Normal 38 16 3" xfId="3531"/>
    <cellStyle name="Normal 38 16 3 2" xfId="7936"/>
    <cellStyle name="Normal 38 16 4" xfId="6474"/>
    <cellStyle name="Normal 38 17" xfId="1389"/>
    <cellStyle name="Normal 38 17 2" xfId="5003"/>
    <cellStyle name="Normal 38 17 2 2" xfId="9404"/>
    <cellStyle name="Normal 38 17 3" xfId="3532"/>
    <cellStyle name="Normal 38 17 3 2" xfId="7937"/>
    <cellStyle name="Normal 38 17 4" xfId="6475"/>
    <cellStyle name="Normal 38 18" xfId="1390"/>
    <cellStyle name="Normal 38 18 2" xfId="5004"/>
    <cellStyle name="Normal 38 18 2 2" xfId="9405"/>
    <cellStyle name="Normal 38 18 3" xfId="3533"/>
    <cellStyle name="Normal 38 18 3 2" xfId="7938"/>
    <cellStyle name="Normal 38 18 4" xfId="6476"/>
    <cellStyle name="Normal 38 19" xfId="1391"/>
    <cellStyle name="Normal 38 19 2" xfId="5005"/>
    <cellStyle name="Normal 38 19 2 2" xfId="9406"/>
    <cellStyle name="Normal 38 19 3" xfId="3534"/>
    <cellStyle name="Normal 38 19 3 2" xfId="7939"/>
    <cellStyle name="Normal 38 19 4" xfId="6477"/>
    <cellStyle name="Normal 38 2" xfId="1392"/>
    <cellStyle name="Normal 38 2 2" xfId="5006"/>
    <cellStyle name="Normal 38 2 2 2" xfId="9407"/>
    <cellStyle name="Normal 38 2 3" xfId="3535"/>
    <cellStyle name="Normal 38 2 3 2" xfId="7940"/>
    <cellStyle name="Normal 38 2 4" xfId="6478"/>
    <cellStyle name="Normal 38 20" xfId="1393"/>
    <cellStyle name="Normal 38 20 2" xfId="5007"/>
    <cellStyle name="Normal 38 20 2 2" xfId="9408"/>
    <cellStyle name="Normal 38 20 3" xfId="3536"/>
    <cellStyle name="Normal 38 20 3 2" xfId="7941"/>
    <cellStyle name="Normal 38 20 4" xfId="6479"/>
    <cellStyle name="Normal 38 21" xfId="1394"/>
    <cellStyle name="Normal 38 21 2" xfId="5008"/>
    <cellStyle name="Normal 38 21 2 2" xfId="9409"/>
    <cellStyle name="Normal 38 21 3" xfId="3537"/>
    <cellStyle name="Normal 38 21 3 2" xfId="7942"/>
    <cellStyle name="Normal 38 21 4" xfId="6480"/>
    <cellStyle name="Normal 38 22" xfId="1395"/>
    <cellStyle name="Normal 38 22 2" xfId="5009"/>
    <cellStyle name="Normal 38 22 2 2" xfId="9410"/>
    <cellStyle name="Normal 38 22 3" xfId="3538"/>
    <cellStyle name="Normal 38 22 3 2" xfId="7943"/>
    <cellStyle name="Normal 38 22 4" xfId="6481"/>
    <cellStyle name="Normal 38 23" xfId="1396"/>
    <cellStyle name="Normal 38 23 2" xfId="5010"/>
    <cellStyle name="Normal 38 23 2 2" xfId="9411"/>
    <cellStyle name="Normal 38 23 3" xfId="3539"/>
    <cellStyle name="Normal 38 23 3 2" xfId="7944"/>
    <cellStyle name="Normal 38 23 4" xfId="6482"/>
    <cellStyle name="Normal 38 24" xfId="1397"/>
    <cellStyle name="Normal 38 24 2" xfId="5011"/>
    <cellStyle name="Normal 38 24 2 2" xfId="9412"/>
    <cellStyle name="Normal 38 24 3" xfId="3540"/>
    <cellStyle name="Normal 38 24 3 2" xfId="7945"/>
    <cellStyle name="Normal 38 24 4" xfId="6483"/>
    <cellStyle name="Normal 38 25" xfId="1398"/>
    <cellStyle name="Normal 38 25 2" xfId="5012"/>
    <cellStyle name="Normal 38 25 2 2" xfId="9413"/>
    <cellStyle name="Normal 38 25 3" xfId="3541"/>
    <cellStyle name="Normal 38 25 3 2" xfId="7946"/>
    <cellStyle name="Normal 38 25 4" xfId="6484"/>
    <cellStyle name="Normal 38 26" xfId="1399"/>
    <cellStyle name="Normal 38 26 2" xfId="5013"/>
    <cellStyle name="Normal 38 26 2 2" xfId="9414"/>
    <cellStyle name="Normal 38 26 3" xfId="3542"/>
    <cellStyle name="Normal 38 26 3 2" xfId="7947"/>
    <cellStyle name="Normal 38 26 4" xfId="6485"/>
    <cellStyle name="Normal 38 27" xfId="1400"/>
    <cellStyle name="Normal 38 27 2" xfId="5014"/>
    <cellStyle name="Normal 38 27 2 2" xfId="9415"/>
    <cellStyle name="Normal 38 27 3" xfId="3543"/>
    <cellStyle name="Normal 38 27 3 2" xfId="7948"/>
    <cellStyle name="Normal 38 27 4" xfId="6486"/>
    <cellStyle name="Normal 38 28" xfId="1401"/>
    <cellStyle name="Normal 38 28 2" xfId="5015"/>
    <cellStyle name="Normal 38 28 2 2" xfId="9416"/>
    <cellStyle name="Normal 38 28 3" xfId="3544"/>
    <cellStyle name="Normal 38 28 3 2" xfId="7949"/>
    <cellStyle name="Normal 38 28 4" xfId="6487"/>
    <cellStyle name="Normal 38 29" xfId="1402"/>
    <cellStyle name="Normal 38 29 2" xfId="5016"/>
    <cellStyle name="Normal 38 29 2 2" xfId="9417"/>
    <cellStyle name="Normal 38 29 3" xfId="3545"/>
    <cellStyle name="Normal 38 29 3 2" xfId="7950"/>
    <cellStyle name="Normal 38 29 4" xfId="6488"/>
    <cellStyle name="Normal 38 3" xfId="1403"/>
    <cellStyle name="Normal 38 3 2" xfId="5017"/>
    <cellStyle name="Normal 38 3 2 2" xfId="9418"/>
    <cellStyle name="Normal 38 3 3" xfId="3546"/>
    <cellStyle name="Normal 38 3 3 2" xfId="7951"/>
    <cellStyle name="Normal 38 3 4" xfId="6489"/>
    <cellStyle name="Normal 38 30" xfId="1404"/>
    <cellStyle name="Normal 38 30 2" xfId="5018"/>
    <cellStyle name="Normal 38 30 2 2" xfId="9419"/>
    <cellStyle name="Normal 38 30 3" xfId="3547"/>
    <cellStyle name="Normal 38 30 3 2" xfId="7952"/>
    <cellStyle name="Normal 38 30 4" xfId="6490"/>
    <cellStyle name="Normal 38 31" xfId="1405"/>
    <cellStyle name="Normal 38 31 2" xfId="5019"/>
    <cellStyle name="Normal 38 31 2 2" xfId="9420"/>
    <cellStyle name="Normal 38 31 3" xfId="3548"/>
    <cellStyle name="Normal 38 31 3 2" xfId="7953"/>
    <cellStyle name="Normal 38 31 4" xfId="6491"/>
    <cellStyle name="Normal 38 32" xfId="1406"/>
    <cellStyle name="Normal 38 32 2" xfId="5020"/>
    <cellStyle name="Normal 38 32 2 2" xfId="9421"/>
    <cellStyle name="Normal 38 32 3" xfId="3549"/>
    <cellStyle name="Normal 38 32 3 2" xfId="7954"/>
    <cellStyle name="Normal 38 32 4" xfId="6492"/>
    <cellStyle name="Normal 38 33" xfId="1407"/>
    <cellStyle name="Normal 38 33 2" xfId="5021"/>
    <cellStyle name="Normal 38 33 2 2" xfId="9422"/>
    <cellStyle name="Normal 38 33 3" xfId="3550"/>
    <cellStyle name="Normal 38 33 3 2" xfId="7955"/>
    <cellStyle name="Normal 38 33 4" xfId="6493"/>
    <cellStyle name="Normal 38 34" xfId="1408"/>
    <cellStyle name="Normal 38 34 2" xfId="5022"/>
    <cellStyle name="Normal 38 34 2 2" xfId="9423"/>
    <cellStyle name="Normal 38 34 3" xfId="3551"/>
    <cellStyle name="Normal 38 34 3 2" xfId="7956"/>
    <cellStyle name="Normal 38 34 4" xfId="6494"/>
    <cellStyle name="Normal 38 35" xfId="1409"/>
    <cellStyle name="Normal 38 35 2" xfId="5023"/>
    <cellStyle name="Normal 38 35 2 2" xfId="9424"/>
    <cellStyle name="Normal 38 35 3" xfId="3552"/>
    <cellStyle name="Normal 38 35 3 2" xfId="7957"/>
    <cellStyle name="Normal 38 35 4" xfId="6495"/>
    <cellStyle name="Normal 38 36" xfId="1410"/>
    <cellStyle name="Normal 38 36 2" xfId="5024"/>
    <cellStyle name="Normal 38 36 2 2" xfId="9425"/>
    <cellStyle name="Normal 38 36 3" xfId="3553"/>
    <cellStyle name="Normal 38 36 3 2" xfId="7958"/>
    <cellStyle name="Normal 38 36 4" xfId="6496"/>
    <cellStyle name="Normal 38 37" xfId="1411"/>
    <cellStyle name="Normal 38 37 2" xfId="5025"/>
    <cellStyle name="Normal 38 37 2 2" xfId="9426"/>
    <cellStyle name="Normal 38 37 3" xfId="3554"/>
    <cellStyle name="Normal 38 37 3 2" xfId="7959"/>
    <cellStyle name="Normal 38 37 4" xfId="6497"/>
    <cellStyle name="Normal 38 38" xfId="1412"/>
    <cellStyle name="Normal 38 38 2" xfId="5026"/>
    <cellStyle name="Normal 38 38 2 2" xfId="9427"/>
    <cellStyle name="Normal 38 38 3" xfId="3555"/>
    <cellStyle name="Normal 38 38 3 2" xfId="7960"/>
    <cellStyle name="Normal 38 38 4" xfId="6498"/>
    <cellStyle name="Normal 38 39" xfId="1413"/>
    <cellStyle name="Normal 38 39 2" xfId="5027"/>
    <cellStyle name="Normal 38 39 2 2" xfId="9428"/>
    <cellStyle name="Normal 38 39 3" xfId="3556"/>
    <cellStyle name="Normal 38 39 3 2" xfId="7961"/>
    <cellStyle name="Normal 38 39 4" xfId="6499"/>
    <cellStyle name="Normal 38 4" xfId="1414"/>
    <cellStyle name="Normal 38 4 2" xfId="5028"/>
    <cellStyle name="Normal 38 4 2 2" xfId="9429"/>
    <cellStyle name="Normal 38 4 3" xfId="3557"/>
    <cellStyle name="Normal 38 4 3 2" xfId="7962"/>
    <cellStyle name="Normal 38 4 4" xfId="6500"/>
    <cellStyle name="Normal 38 40" xfId="1415"/>
    <cellStyle name="Normal 38 40 2" xfId="5029"/>
    <cellStyle name="Normal 38 40 2 2" xfId="9430"/>
    <cellStyle name="Normal 38 40 3" xfId="3558"/>
    <cellStyle name="Normal 38 40 3 2" xfId="7963"/>
    <cellStyle name="Normal 38 40 4" xfId="6501"/>
    <cellStyle name="Normal 38 41" xfId="1416"/>
    <cellStyle name="Normal 38 41 2" xfId="5030"/>
    <cellStyle name="Normal 38 41 2 2" xfId="9431"/>
    <cellStyle name="Normal 38 41 3" xfId="3559"/>
    <cellStyle name="Normal 38 41 3 2" xfId="7964"/>
    <cellStyle name="Normal 38 41 4" xfId="6502"/>
    <cellStyle name="Normal 38 42" xfId="1417"/>
    <cellStyle name="Normal 38 42 2" xfId="5031"/>
    <cellStyle name="Normal 38 42 2 2" xfId="9432"/>
    <cellStyle name="Normal 38 42 3" xfId="3560"/>
    <cellStyle name="Normal 38 42 3 2" xfId="7965"/>
    <cellStyle name="Normal 38 42 4" xfId="6503"/>
    <cellStyle name="Normal 38 43" xfId="4995"/>
    <cellStyle name="Normal 38 43 2" xfId="9396"/>
    <cellStyle name="Normal 38 44" xfId="3524"/>
    <cellStyle name="Normal 38 44 2" xfId="7929"/>
    <cellStyle name="Normal 38 45" xfId="6467"/>
    <cellStyle name="Normal 38 5" xfId="1418"/>
    <cellStyle name="Normal 38 5 2" xfId="5032"/>
    <cellStyle name="Normal 38 5 2 2" xfId="9433"/>
    <cellStyle name="Normal 38 5 3" xfId="3561"/>
    <cellStyle name="Normal 38 5 3 2" xfId="7966"/>
    <cellStyle name="Normal 38 5 4" xfId="6504"/>
    <cellStyle name="Normal 38 6" xfId="1419"/>
    <cellStyle name="Normal 38 6 2" xfId="5033"/>
    <cellStyle name="Normal 38 6 2 2" xfId="9434"/>
    <cellStyle name="Normal 38 6 3" xfId="3562"/>
    <cellStyle name="Normal 38 6 3 2" xfId="7967"/>
    <cellStyle name="Normal 38 6 4" xfId="6505"/>
    <cellStyle name="Normal 38 7" xfId="1420"/>
    <cellStyle name="Normal 38 7 2" xfId="5034"/>
    <cellStyle name="Normal 38 7 2 2" xfId="9435"/>
    <cellStyle name="Normal 38 7 3" xfId="3563"/>
    <cellStyle name="Normal 38 7 3 2" xfId="7968"/>
    <cellStyle name="Normal 38 7 4" xfId="6506"/>
    <cellStyle name="Normal 38 8" xfId="1421"/>
    <cellStyle name="Normal 38 8 2" xfId="5035"/>
    <cellStyle name="Normal 38 8 2 2" xfId="9436"/>
    <cellStyle name="Normal 38 8 3" xfId="3564"/>
    <cellStyle name="Normal 38 8 3 2" xfId="7969"/>
    <cellStyle name="Normal 38 8 4" xfId="6507"/>
    <cellStyle name="Normal 38 9" xfId="1422"/>
    <cellStyle name="Normal 38 9 2" xfId="5036"/>
    <cellStyle name="Normal 38 9 2 2" xfId="9437"/>
    <cellStyle name="Normal 38 9 3" xfId="3565"/>
    <cellStyle name="Normal 38 9 3 2" xfId="7970"/>
    <cellStyle name="Normal 38 9 4" xfId="6508"/>
    <cellStyle name="Normal 39" xfId="1423"/>
    <cellStyle name="Normal 39 10" xfId="1424"/>
    <cellStyle name="Normal 39 10 2" xfId="5038"/>
    <cellStyle name="Normal 39 10 2 2" xfId="9439"/>
    <cellStyle name="Normal 39 10 3" xfId="3567"/>
    <cellStyle name="Normal 39 10 3 2" xfId="7972"/>
    <cellStyle name="Normal 39 10 4" xfId="6510"/>
    <cellStyle name="Normal 39 11" xfId="1425"/>
    <cellStyle name="Normal 39 11 2" xfId="5039"/>
    <cellStyle name="Normal 39 11 2 2" xfId="9440"/>
    <cellStyle name="Normal 39 11 3" xfId="3568"/>
    <cellStyle name="Normal 39 11 3 2" xfId="7973"/>
    <cellStyle name="Normal 39 11 4" xfId="6511"/>
    <cellStyle name="Normal 39 12" xfId="1426"/>
    <cellStyle name="Normal 39 12 2" xfId="5040"/>
    <cellStyle name="Normal 39 12 2 2" xfId="9441"/>
    <cellStyle name="Normal 39 12 3" xfId="3569"/>
    <cellStyle name="Normal 39 12 3 2" xfId="7974"/>
    <cellStyle name="Normal 39 12 4" xfId="6512"/>
    <cellStyle name="Normal 39 13" xfId="1427"/>
    <cellStyle name="Normal 39 13 2" xfId="5041"/>
    <cellStyle name="Normal 39 13 2 2" xfId="9442"/>
    <cellStyle name="Normal 39 13 3" xfId="3570"/>
    <cellStyle name="Normal 39 13 3 2" xfId="7975"/>
    <cellStyle name="Normal 39 13 4" xfId="6513"/>
    <cellStyle name="Normal 39 14" xfId="1428"/>
    <cellStyle name="Normal 39 14 2" xfId="5042"/>
    <cellStyle name="Normal 39 14 2 2" xfId="9443"/>
    <cellStyle name="Normal 39 14 3" xfId="3571"/>
    <cellStyle name="Normal 39 14 3 2" xfId="7976"/>
    <cellStyle name="Normal 39 14 4" xfId="6514"/>
    <cellStyle name="Normal 39 15" xfId="1429"/>
    <cellStyle name="Normal 39 15 2" xfId="5043"/>
    <cellStyle name="Normal 39 15 2 2" xfId="9444"/>
    <cellStyle name="Normal 39 15 3" xfId="3572"/>
    <cellStyle name="Normal 39 15 3 2" xfId="7977"/>
    <cellStyle name="Normal 39 15 4" xfId="6515"/>
    <cellStyle name="Normal 39 16" xfId="1430"/>
    <cellStyle name="Normal 39 16 2" xfId="5044"/>
    <cellStyle name="Normal 39 16 2 2" xfId="9445"/>
    <cellStyle name="Normal 39 16 3" xfId="3573"/>
    <cellStyle name="Normal 39 16 3 2" xfId="7978"/>
    <cellStyle name="Normal 39 16 4" xfId="6516"/>
    <cellStyle name="Normal 39 17" xfId="1431"/>
    <cellStyle name="Normal 39 17 2" xfId="5045"/>
    <cellStyle name="Normal 39 17 2 2" xfId="9446"/>
    <cellStyle name="Normal 39 17 3" xfId="3574"/>
    <cellStyle name="Normal 39 17 3 2" xfId="7979"/>
    <cellStyle name="Normal 39 17 4" xfId="6517"/>
    <cellStyle name="Normal 39 18" xfId="1432"/>
    <cellStyle name="Normal 39 18 2" xfId="5046"/>
    <cellStyle name="Normal 39 18 2 2" xfId="9447"/>
    <cellStyle name="Normal 39 18 3" xfId="3575"/>
    <cellStyle name="Normal 39 18 3 2" xfId="7980"/>
    <cellStyle name="Normal 39 18 4" xfId="6518"/>
    <cellStyle name="Normal 39 19" xfId="1433"/>
    <cellStyle name="Normal 39 19 2" xfId="5047"/>
    <cellStyle name="Normal 39 19 2 2" xfId="9448"/>
    <cellStyle name="Normal 39 19 3" xfId="3576"/>
    <cellStyle name="Normal 39 19 3 2" xfId="7981"/>
    <cellStyle name="Normal 39 19 4" xfId="6519"/>
    <cellStyle name="Normal 39 2" xfId="1434"/>
    <cellStyle name="Normal 39 2 2" xfId="5048"/>
    <cellStyle name="Normal 39 2 2 2" xfId="9449"/>
    <cellStyle name="Normal 39 2 3" xfId="3577"/>
    <cellStyle name="Normal 39 2 3 2" xfId="7982"/>
    <cellStyle name="Normal 39 2 4" xfId="6520"/>
    <cellStyle name="Normal 39 20" xfId="1435"/>
    <cellStyle name="Normal 39 20 2" xfId="5049"/>
    <cellStyle name="Normal 39 20 2 2" xfId="9450"/>
    <cellStyle name="Normal 39 20 3" xfId="3578"/>
    <cellStyle name="Normal 39 20 3 2" xfId="7983"/>
    <cellStyle name="Normal 39 20 4" xfId="6521"/>
    <cellStyle name="Normal 39 21" xfId="1436"/>
    <cellStyle name="Normal 39 21 2" xfId="5050"/>
    <cellStyle name="Normal 39 21 2 2" xfId="9451"/>
    <cellStyle name="Normal 39 21 3" xfId="3579"/>
    <cellStyle name="Normal 39 21 3 2" xfId="7984"/>
    <cellStyle name="Normal 39 21 4" xfId="6522"/>
    <cellStyle name="Normal 39 22" xfId="1437"/>
    <cellStyle name="Normal 39 22 2" xfId="5051"/>
    <cellStyle name="Normal 39 22 2 2" xfId="9452"/>
    <cellStyle name="Normal 39 22 3" xfId="3580"/>
    <cellStyle name="Normal 39 22 3 2" xfId="7985"/>
    <cellStyle name="Normal 39 22 4" xfId="6523"/>
    <cellStyle name="Normal 39 23" xfId="1438"/>
    <cellStyle name="Normal 39 23 2" xfId="5052"/>
    <cellStyle name="Normal 39 23 2 2" xfId="9453"/>
    <cellStyle name="Normal 39 23 3" xfId="3581"/>
    <cellStyle name="Normal 39 23 3 2" xfId="7986"/>
    <cellStyle name="Normal 39 23 4" xfId="6524"/>
    <cellStyle name="Normal 39 24" xfId="1439"/>
    <cellStyle name="Normal 39 24 2" xfId="5053"/>
    <cellStyle name="Normal 39 24 2 2" xfId="9454"/>
    <cellStyle name="Normal 39 24 3" xfId="3582"/>
    <cellStyle name="Normal 39 24 3 2" xfId="7987"/>
    <cellStyle name="Normal 39 24 4" xfId="6525"/>
    <cellStyle name="Normal 39 25" xfId="1440"/>
    <cellStyle name="Normal 39 25 2" xfId="5054"/>
    <cellStyle name="Normal 39 25 2 2" xfId="9455"/>
    <cellStyle name="Normal 39 25 3" xfId="3583"/>
    <cellStyle name="Normal 39 25 3 2" xfId="7988"/>
    <cellStyle name="Normal 39 25 4" xfId="6526"/>
    <cellStyle name="Normal 39 26" xfId="1441"/>
    <cellStyle name="Normal 39 26 2" xfId="5055"/>
    <cellStyle name="Normal 39 26 2 2" xfId="9456"/>
    <cellStyle name="Normal 39 26 3" xfId="3584"/>
    <cellStyle name="Normal 39 26 3 2" xfId="7989"/>
    <cellStyle name="Normal 39 26 4" xfId="6527"/>
    <cellStyle name="Normal 39 27" xfId="1442"/>
    <cellStyle name="Normal 39 27 2" xfId="5056"/>
    <cellStyle name="Normal 39 27 2 2" xfId="9457"/>
    <cellStyle name="Normal 39 27 3" xfId="3585"/>
    <cellStyle name="Normal 39 27 3 2" xfId="7990"/>
    <cellStyle name="Normal 39 27 4" xfId="6528"/>
    <cellStyle name="Normal 39 28" xfId="1443"/>
    <cellStyle name="Normal 39 28 2" xfId="5057"/>
    <cellStyle name="Normal 39 28 2 2" xfId="9458"/>
    <cellStyle name="Normal 39 28 3" xfId="3586"/>
    <cellStyle name="Normal 39 28 3 2" xfId="7991"/>
    <cellStyle name="Normal 39 28 4" xfId="6529"/>
    <cellStyle name="Normal 39 29" xfId="1444"/>
    <cellStyle name="Normal 39 29 2" xfId="5058"/>
    <cellStyle name="Normal 39 29 2 2" xfId="9459"/>
    <cellStyle name="Normal 39 29 3" xfId="3587"/>
    <cellStyle name="Normal 39 29 3 2" xfId="7992"/>
    <cellStyle name="Normal 39 29 4" xfId="6530"/>
    <cellStyle name="Normal 39 3" xfId="1445"/>
    <cellStyle name="Normal 39 3 2" xfId="5059"/>
    <cellStyle name="Normal 39 3 2 2" xfId="9460"/>
    <cellStyle name="Normal 39 3 3" xfId="3588"/>
    <cellStyle name="Normal 39 3 3 2" xfId="7993"/>
    <cellStyle name="Normal 39 3 4" xfId="6531"/>
    <cellStyle name="Normal 39 30" xfId="1446"/>
    <cellStyle name="Normal 39 30 2" xfId="5060"/>
    <cellStyle name="Normal 39 30 2 2" xfId="9461"/>
    <cellStyle name="Normal 39 30 3" xfId="3589"/>
    <cellStyle name="Normal 39 30 3 2" xfId="7994"/>
    <cellStyle name="Normal 39 30 4" xfId="6532"/>
    <cellStyle name="Normal 39 31" xfId="1447"/>
    <cellStyle name="Normal 39 31 2" xfId="5061"/>
    <cellStyle name="Normal 39 31 2 2" xfId="9462"/>
    <cellStyle name="Normal 39 31 3" xfId="3590"/>
    <cellStyle name="Normal 39 31 3 2" xfId="7995"/>
    <cellStyle name="Normal 39 31 4" xfId="6533"/>
    <cellStyle name="Normal 39 32" xfId="1448"/>
    <cellStyle name="Normal 39 32 2" xfId="5062"/>
    <cellStyle name="Normal 39 32 2 2" xfId="9463"/>
    <cellStyle name="Normal 39 32 3" xfId="3591"/>
    <cellStyle name="Normal 39 32 3 2" xfId="7996"/>
    <cellStyle name="Normal 39 32 4" xfId="6534"/>
    <cellStyle name="Normal 39 33" xfId="1449"/>
    <cellStyle name="Normal 39 33 2" xfId="5063"/>
    <cellStyle name="Normal 39 33 2 2" xfId="9464"/>
    <cellStyle name="Normal 39 33 3" xfId="3592"/>
    <cellStyle name="Normal 39 33 3 2" xfId="7997"/>
    <cellStyle name="Normal 39 33 4" xfId="6535"/>
    <cellStyle name="Normal 39 34" xfId="1450"/>
    <cellStyle name="Normal 39 34 2" xfId="5064"/>
    <cellStyle name="Normal 39 34 2 2" xfId="9465"/>
    <cellStyle name="Normal 39 34 3" xfId="3593"/>
    <cellStyle name="Normal 39 34 3 2" xfId="7998"/>
    <cellStyle name="Normal 39 34 4" xfId="6536"/>
    <cellStyle name="Normal 39 35" xfId="1451"/>
    <cellStyle name="Normal 39 35 2" xfId="5065"/>
    <cellStyle name="Normal 39 35 2 2" xfId="9466"/>
    <cellStyle name="Normal 39 35 3" xfId="3594"/>
    <cellStyle name="Normal 39 35 3 2" xfId="7999"/>
    <cellStyle name="Normal 39 35 4" xfId="6537"/>
    <cellStyle name="Normal 39 36" xfId="1452"/>
    <cellStyle name="Normal 39 36 2" xfId="5066"/>
    <cellStyle name="Normal 39 36 2 2" xfId="9467"/>
    <cellStyle name="Normal 39 36 3" xfId="3595"/>
    <cellStyle name="Normal 39 36 3 2" xfId="8000"/>
    <cellStyle name="Normal 39 36 4" xfId="6538"/>
    <cellStyle name="Normal 39 37" xfId="1453"/>
    <cellStyle name="Normal 39 37 2" xfId="5067"/>
    <cellStyle name="Normal 39 37 2 2" xfId="9468"/>
    <cellStyle name="Normal 39 37 3" xfId="3596"/>
    <cellStyle name="Normal 39 37 3 2" xfId="8001"/>
    <cellStyle name="Normal 39 37 4" xfId="6539"/>
    <cellStyle name="Normal 39 38" xfId="1454"/>
    <cellStyle name="Normal 39 38 2" xfId="5068"/>
    <cellStyle name="Normal 39 38 2 2" xfId="9469"/>
    <cellStyle name="Normal 39 38 3" xfId="3597"/>
    <cellStyle name="Normal 39 38 3 2" xfId="8002"/>
    <cellStyle name="Normal 39 38 4" xfId="6540"/>
    <cellStyle name="Normal 39 39" xfId="1455"/>
    <cellStyle name="Normal 39 39 2" xfId="5069"/>
    <cellStyle name="Normal 39 39 2 2" xfId="9470"/>
    <cellStyle name="Normal 39 39 3" xfId="3598"/>
    <cellStyle name="Normal 39 39 3 2" xfId="8003"/>
    <cellStyle name="Normal 39 39 4" xfId="6541"/>
    <cellStyle name="Normal 39 4" xfId="1456"/>
    <cellStyle name="Normal 39 4 2" xfId="5070"/>
    <cellStyle name="Normal 39 4 2 2" xfId="9471"/>
    <cellStyle name="Normal 39 4 3" xfId="3599"/>
    <cellStyle name="Normal 39 4 3 2" xfId="8004"/>
    <cellStyle name="Normal 39 4 4" xfId="6542"/>
    <cellStyle name="Normal 39 40" xfId="1457"/>
    <cellStyle name="Normal 39 40 2" xfId="5071"/>
    <cellStyle name="Normal 39 40 2 2" xfId="9472"/>
    <cellStyle name="Normal 39 40 3" xfId="3600"/>
    <cellStyle name="Normal 39 40 3 2" xfId="8005"/>
    <cellStyle name="Normal 39 40 4" xfId="6543"/>
    <cellStyle name="Normal 39 41" xfId="1458"/>
    <cellStyle name="Normal 39 41 2" xfId="5072"/>
    <cellStyle name="Normal 39 41 2 2" xfId="9473"/>
    <cellStyle name="Normal 39 41 3" xfId="3601"/>
    <cellStyle name="Normal 39 41 3 2" xfId="8006"/>
    <cellStyle name="Normal 39 41 4" xfId="6544"/>
    <cellStyle name="Normal 39 42" xfId="1459"/>
    <cellStyle name="Normal 39 42 2" xfId="5073"/>
    <cellStyle name="Normal 39 42 2 2" xfId="9474"/>
    <cellStyle name="Normal 39 42 3" xfId="3602"/>
    <cellStyle name="Normal 39 42 3 2" xfId="8007"/>
    <cellStyle name="Normal 39 42 4" xfId="6545"/>
    <cellStyle name="Normal 39 43" xfId="5037"/>
    <cellStyle name="Normal 39 43 2" xfId="9438"/>
    <cellStyle name="Normal 39 44" xfId="3566"/>
    <cellStyle name="Normal 39 44 2" xfId="7971"/>
    <cellStyle name="Normal 39 45" xfId="6509"/>
    <cellStyle name="Normal 39 5" xfId="1460"/>
    <cellStyle name="Normal 39 5 2" xfId="5074"/>
    <cellStyle name="Normal 39 5 2 2" xfId="9475"/>
    <cellStyle name="Normal 39 5 3" xfId="3603"/>
    <cellStyle name="Normal 39 5 3 2" xfId="8008"/>
    <cellStyle name="Normal 39 5 4" xfId="6546"/>
    <cellStyle name="Normal 39 6" xfId="1461"/>
    <cellStyle name="Normal 39 6 2" xfId="5075"/>
    <cellStyle name="Normal 39 6 2 2" xfId="9476"/>
    <cellStyle name="Normal 39 6 3" xfId="3604"/>
    <cellStyle name="Normal 39 6 3 2" xfId="8009"/>
    <cellStyle name="Normal 39 6 4" xfId="6547"/>
    <cellStyle name="Normal 39 7" xfId="1462"/>
    <cellStyle name="Normal 39 7 2" xfId="5076"/>
    <cellStyle name="Normal 39 7 2 2" xfId="9477"/>
    <cellStyle name="Normal 39 7 3" xfId="3605"/>
    <cellStyle name="Normal 39 7 3 2" xfId="8010"/>
    <cellStyle name="Normal 39 7 4" xfId="6548"/>
    <cellStyle name="Normal 39 8" xfId="1463"/>
    <cellStyle name="Normal 39 8 2" xfId="5077"/>
    <cellStyle name="Normal 39 8 2 2" xfId="9478"/>
    <cellStyle name="Normal 39 8 3" xfId="3606"/>
    <cellStyle name="Normal 39 8 3 2" xfId="8011"/>
    <cellStyle name="Normal 39 8 4" xfId="6549"/>
    <cellStyle name="Normal 39 9" xfId="1464"/>
    <cellStyle name="Normal 39 9 2" xfId="5078"/>
    <cellStyle name="Normal 39 9 2 2" xfId="9479"/>
    <cellStyle name="Normal 39 9 3" xfId="3607"/>
    <cellStyle name="Normal 39 9 3 2" xfId="8012"/>
    <cellStyle name="Normal 39 9 4" xfId="6550"/>
    <cellStyle name="Normal 4" xfId="4"/>
    <cellStyle name="Normal 4 10" xfId="1465"/>
    <cellStyle name="Normal 4 11" xfId="1466"/>
    <cellStyle name="Normal 4 12" xfId="1467"/>
    <cellStyle name="Normal 4 13" xfId="1468"/>
    <cellStyle name="Normal 4 14" xfId="1469"/>
    <cellStyle name="Normal 4 15" xfId="1470"/>
    <cellStyle name="Normal 4 16" xfId="1471"/>
    <cellStyle name="Normal 4 17" xfId="1472"/>
    <cellStyle name="Normal 4 18" xfId="1473"/>
    <cellStyle name="Normal 4 19" xfId="1474"/>
    <cellStyle name="Normal 4 2" xfId="1475"/>
    <cellStyle name="Normal 4 2 10" xfId="1476"/>
    <cellStyle name="Normal 4 2 11" xfId="1477"/>
    <cellStyle name="Normal 4 2 12" xfId="1478"/>
    <cellStyle name="Normal 4 2 13" xfId="1479"/>
    <cellStyle name="Normal 4 2 14" xfId="1480"/>
    <cellStyle name="Normal 4 2 15" xfId="1481"/>
    <cellStyle name="Normal 4 2 16" xfId="1482"/>
    <cellStyle name="Normal 4 2 17" xfId="1483"/>
    <cellStyle name="Normal 4 2 18" xfId="1484"/>
    <cellStyle name="Normal 4 2 19" xfId="1485"/>
    <cellStyle name="Normal 4 2 2" xfId="1486"/>
    <cellStyle name="Normal 4 2 20" xfId="1487"/>
    <cellStyle name="Normal 4 2 21" xfId="1488"/>
    <cellStyle name="Normal 4 2 22" xfId="1489"/>
    <cellStyle name="Normal 4 2 23" xfId="1490"/>
    <cellStyle name="Normal 4 2 24" xfId="1491"/>
    <cellStyle name="Normal 4 2 25" xfId="1492"/>
    <cellStyle name="Normal 4 2 26" xfId="1493"/>
    <cellStyle name="Normal 4 2 27" xfId="1494"/>
    <cellStyle name="Normal 4 2 28" xfId="1495"/>
    <cellStyle name="Normal 4 2 29" xfId="1496"/>
    <cellStyle name="Normal 4 2 3" xfId="1497"/>
    <cellStyle name="Normal 4 2 30" xfId="1498"/>
    <cellStyle name="Normal 4 2 31" xfId="1499"/>
    <cellStyle name="Normal 4 2 32" xfId="1500"/>
    <cellStyle name="Normal 4 2 33" xfId="1501"/>
    <cellStyle name="Normal 4 2 34" xfId="1502"/>
    <cellStyle name="Normal 4 2 35" xfId="1503"/>
    <cellStyle name="Normal 4 2 36" xfId="1504"/>
    <cellStyle name="Normal 4 2 37" xfId="1505"/>
    <cellStyle name="Normal 4 2 38" xfId="1506"/>
    <cellStyle name="Normal 4 2 39" xfId="1507"/>
    <cellStyle name="Normal 4 2 4" xfId="1508"/>
    <cellStyle name="Normal 4 2 40" xfId="1509"/>
    <cellStyle name="Normal 4 2 41" xfId="1510"/>
    <cellStyle name="Normal 4 2 5" xfId="1511"/>
    <cellStyle name="Normal 4 2 6" xfId="1512"/>
    <cellStyle name="Normal 4 2 7" xfId="1513"/>
    <cellStyle name="Normal 4 2 8" xfId="1514"/>
    <cellStyle name="Normal 4 2 9" xfId="1515"/>
    <cellStyle name="Normal 4 20" xfId="4630"/>
    <cellStyle name="Normal 4 20 2" xfId="9031"/>
    <cellStyle name="Normal 4 21" xfId="3159"/>
    <cellStyle name="Normal 4 21 2" xfId="7564"/>
    <cellStyle name="Normal 4 22" xfId="6102"/>
    <cellStyle name="Normal 4 3" xfId="1516"/>
    <cellStyle name="Normal 4 3 2" xfId="1517"/>
    <cellStyle name="Normal 4 4" xfId="1518"/>
    <cellStyle name="Normal 4 5" xfId="1519"/>
    <cellStyle name="Normal 4 6" xfId="1520"/>
    <cellStyle name="Normal 4 7" xfId="1521"/>
    <cellStyle name="Normal 4 7 2" xfId="1522"/>
    <cellStyle name="Normal 4 8" xfId="1523"/>
    <cellStyle name="Normal 4 9" xfId="1524"/>
    <cellStyle name="Normal 40" xfId="1525"/>
    <cellStyle name="Normal 40 10" xfId="1526"/>
    <cellStyle name="Normal 40 10 2" xfId="5080"/>
    <cellStyle name="Normal 40 10 2 2" xfId="9481"/>
    <cellStyle name="Normal 40 10 3" xfId="3609"/>
    <cellStyle name="Normal 40 10 3 2" xfId="8014"/>
    <cellStyle name="Normal 40 10 4" xfId="6552"/>
    <cellStyle name="Normal 40 11" xfId="1527"/>
    <cellStyle name="Normal 40 11 2" xfId="5081"/>
    <cellStyle name="Normal 40 11 2 2" xfId="9482"/>
    <cellStyle name="Normal 40 11 3" xfId="3610"/>
    <cellStyle name="Normal 40 11 3 2" xfId="8015"/>
    <cellStyle name="Normal 40 11 4" xfId="6553"/>
    <cellStyle name="Normal 40 12" xfId="1528"/>
    <cellStyle name="Normal 40 12 2" xfId="5082"/>
    <cellStyle name="Normal 40 12 2 2" xfId="9483"/>
    <cellStyle name="Normal 40 12 3" xfId="3611"/>
    <cellStyle name="Normal 40 12 3 2" xfId="8016"/>
    <cellStyle name="Normal 40 12 4" xfId="6554"/>
    <cellStyle name="Normal 40 13" xfId="1529"/>
    <cellStyle name="Normal 40 13 2" xfId="5083"/>
    <cellStyle name="Normal 40 13 2 2" xfId="9484"/>
    <cellStyle name="Normal 40 13 3" xfId="3612"/>
    <cellStyle name="Normal 40 13 3 2" xfId="8017"/>
    <cellStyle name="Normal 40 13 4" xfId="6555"/>
    <cellStyle name="Normal 40 14" xfId="1530"/>
    <cellStyle name="Normal 40 14 2" xfId="5084"/>
    <cellStyle name="Normal 40 14 2 2" xfId="9485"/>
    <cellStyle name="Normal 40 14 3" xfId="3613"/>
    <cellStyle name="Normal 40 14 3 2" xfId="8018"/>
    <cellStyle name="Normal 40 14 4" xfId="6556"/>
    <cellStyle name="Normal 40 15" xfId="1531"/>
    <cellStyle name="Normal 40 15 2" xfId="5085"/>
    <cellStyle name="Normal 40 15 2 2" xfId="9486"/>
    <cellStyle name="Normal 40 15 3" xfId="3614"/>
    <cellStyle name="Normal 40 15 3 2" xfId="8019"/>
    <cellStyle name="Normal 40 15 4" xfId="6557"/>
    <cellStyle name="Normal 40 16" xfId="1532"/>
    <cellStyle name="Normal 40 16 2" xfId="5086"/>
    <cellStyle name="Normal 40 16 2 2" xfId="9487"/>
    <cellStyle name="Normal 40 16 3" xfId="3615"/>
    <cellStyle name="Normal 40 16 3 2" xfId="8020"/>
    <cellStyle name="Normal 40 16 4" xfId="6558"/>
    <cellStyle name="Normal 40 17" xfId="1533"/>
    <cellStyle name="Normal 40 17 2" xfId="5087"/>
    <cellStyle name="Normal 40 17 2 2" xfId="9488"/>
    <cellStyle name="Normal 40 17 3" xfId="3616"/>
    <cellStyle name="Normal 40 17 3 2" xfId="8021"/>
    <cellStyle name="Normal 40 17 4" xfId="6559"/>
    <cellStyle name="Normal 40 18" xfId="1534"/>
    <cellStyle name="Normal 40 18 2" xfId="5088"/>
    <cellStyle name="Normal 40 18 2 2" xfId="9489"/>
    <cellStyle name="Normal 40 18 3" xfId="3617"/>
    <cellStyle name="Normal 40 18 3 2" xfId="8022"/>
    <cellStyle name="Normal 40 18 4" xfId="6560"/>
    <cellStyle name="Normal 40 19" xfId="1535"/>
    <cellStyle name="Normal 40 19 2" xfId="5089"/>
    <cellStyle name="Normal 40 19 2 2" xfId="9490"/>
    <cellStyle name="Normal 40 19 3" xfId="3618"/>
    <cellStyle name="Normal 40 19 3 2" xfId="8023"/>
    <cellStyle name="Normal 40 19 4" xfId="6561"/>
    <cellStyle name="Normal 40 2" xfId="1536"/>
    <cellStyle name="Normal 40 2 2" xfId="5090"/>
    <cellStyle name="Normal 40 2 2 2" xfId="9491"/>
    <cellStyle name="Normal 40 2 3" xfId="3619"/>
    <cellStyle name="Normal 40 2 3 2" xfId="8024"/>
    <cellStyle name="Normal 40 2 4" xfId="6562"/>
    <cellStyle name="Normal 40 20" xfId="1537"/>
    <cellStyle name="Normal 40 20 2" xfId="5091"/>
    <cellStyle name="Normal 40 20 2 2" xfId="9492"/>
    <cellStyle name="Normal 40 20 3" xfId="3620"/>
    <cellStyle name="Normal 40 20 3 2" xfId="8025"/>
    <cellStyle name="Normal 40 20 4" xfId="6563"/>
    <cellStyle name="Normal 40 21" xfId="1538"/>
    <cellStyle name="Normal 40 21 2" xfId="5092"/>
    <cellStyle name="Normal 40 21 2 2" xfId="9493"/>
    <cellStyle name="Normal 40 21 3" xfId="3621"/>
    <cellStyle name="Normal 40 21 3 2" xfId="8026"/>
    <cellStyle name="Normal 40 21 4" xfId="6564"/>
    <cellStyle name="Normal 40 22" xfId="1539"/>
    <cellStyle name="Normal 40 22 2" xfId="5093"/>
    <cellStyle name="Normal 40 22 2 2" xfId="9494"/>
    <cellStyle name="Normal 40 22 3" xfId="3622"/>
    <cellStyle name="Normal 40 22 3 2" xfId="8027"/>
    <cellStyle name="Normal 40 22 4" xfId="6565"/>
    <cellStyle name="Normal 40 23" xfId="1540"/>
    <cellStyle name="Normal 40 23 2" xfId="5094"/>
    <cellStyle name="Normal 40 23 2 2" xfId="9495"/>
    <cellStyle name="Normal 40 23 3" xfId="3623"/>
    <cellStyle name="Normal 40 23 3 2" xfId="8028"/>
    <cellStyle name="Normal 40 23 4" xfId="6566"/>
    <cellStyle name="Normal 40 24" xfId="1541"/>
    <cellStyle name="Normal 40 24 2" xfId="5095"/>
    <cellStyle name="Normal 40 24 2 2" xfId="9496"/>
    <cellStyle name="Normal 40 24 3" xfId="3624"/>
    <cellStyle name="Normal 40 24 3 2" xfId="8029"/>
    <cellStyle name="Normal 40 24 4" xfId="6567"/>
    <cellStyle name="Normal 40 25" xfId="1542"/>
    <cellStyle name="Normal 40 25 2" xfId="5096"/>
    <cellStyle name="Normal 40 25 2 2" xfId="9497"/>
    <cellStyle name="Normal 40 25 3" xfId="3625"/>
    <cellStyle name="Normal 40 25 3 2" xfId="8030"/>
    <cellStyle name="Normal 40 25 4" xfId="6568"/>
    <cellStyle name="Normal 40 26" xfId="1543"/>
    <cellStyle name="Normal 40 26 2" xfId="5097"/>
    <cellStyle name="Normal 40 26 2 2" xfId="9498"/>
    <cellStyle name="Normal 40 26 3" xfId="3626"/>
    <cellStyle name="Normal 40 26 3 2" xfId="8031"/>
    <cellStyle name="Normal 40 26 4" xfId="6569"/>
    <cellStyle name="Normal 40 27" xfId="1544"/>
    <cellStyle name="Normal 40 27 2" xfId="5098"/>
    <cellStyle name="Normal 40 27 2 2" xfId="9499"/>
    <cellStyle name="Normal 40 27 3" xfId="3627"/>
    <cellStyle name="Normal 40 27 3 2" xfId="8032"/>
    <cellStyle name="Normal 40 27 4" xfId="6570"/>
    <cellStyle name="Normal 40 28" xfId="1545"/>
    <cellStyle name="Normal 40 28 2" xfId="5099"/>
    <cellStyle name="Normal 40 28 2 2" xfId="9500"/>
    <cellStyle name="Normal 40 28 3" xfId="3628"/>
    <cellStyle name="Normal 40 28 3 2" xfId="8033"/>
    <cellStyle name="Normal 40 28 4" xfId="6571"/>
    <cellStyle name="Normal 40 29" xfId="1546"/>
    <cellStyle name="Normal 40 29 2" xfId="5100"/>
    <cellStyle name="Normal 40 29 2 2" xfId="9501"/>
    <cellStyle name="Normal 40 29 3" xfId="3629"/>
    <cellStyle name="Normal 40 29 3 2" xfId="8034"/>
    <cellStyle name="Normal 40 29 4" xfId="6572"/>
    <cellStyle name="Normal 40 3" xfId="1547"/>
    <cellStyle name="Normal 40 3 2" xfId="5101"/>
    <cellStyle name="Normal 40 3 2 2" xfId="9502"/>
    <cellStyle name="Normal 40 3 3" xfId="3630"/>
    <cellStyle name="Normal 40 3 3 2" xfId="8035"/>
    <cellStyle name="Normal 40 3 4" xfId="6573"/>
    <cellStyle name="Normal 40 30" xfId="1548"/>
    <cellStyle name="Normal 40 30 2" xfId="5102"/>
    <cellStyle name="Normal 40 30 2 2" xfId="9503"/>
    <cellStyle name="Normal 40 30 3" xfId="3631"/>
    <cellStyle name="Normal 40 30 3 2" xfId="8036"/>
    <cellStyle name="Normal 40 30 4" xfId="6574"/>
    <cellStyle name="Normal 40 31" xfId="1549"/>
    <cellStyle name="Normal 40 31 2" xfId="5103"/>
    <cellStyle name="Normal 40 31 2 2" xfId="9504"/>
    <cellStyle name="Normal 40 31 3" xfId="3632"/>
    <cellStyle name="Normal 40 31 3 2" xfId="8037"/>
    <cellStyle name="Normal 40 31 4" xfId="6575"/>
    <cellStyle name="Normal 40 32" xfId="1550"/>
    <cellStyle name="Normal 40 32 2" xfId="5104"/>
    <cellStyle name="Normal 40 32 2 2" xfId="9505"/>
    <cellStyle name="Normal 40 32 3" xfId="3633"/>
    <cellStyle name="Normal 40 32 3 2" xfId="8038"/>
    <cellStyle name="Normal 40 32 4" xfId="6576"/>
    <cellStyle name="Normal 40 33" xfId="1551"/>
    <cellStyle name="Normal 40 33 2" xfId="5105"/>
    <cellStyle name="Normal 40 33 2 2" xfId="9506"/>
    <cellStyle name="Normal 40 33 3" xfId="3634"/>
    <cellStyle name="Normal 40 33 3 2" xfId="8039"/>
    <cellStyle name="Normal 40 33 4" xfId="6577"/>
    <cellStyle name="Normal 40 34" xfId="1552"/>
    <cellStyle name="Normal 40 34 2" xfId="5106"/>
    <cellStyle name="Normal 40 34 2 2" xfId="9507"/>
    <cellStyle name="Normal 40 34 3" xfId="3635"/>
    <cellStyle name="Normal 40 34 3 2" xfId="8040"/>
    <cellStyle name="Normal 40 34 4" xfId="6578"/>
    <cellStyle name="Normal 40 35" xfId="1553"/>
    <cellStyle name="Normal 40 35 2" xfId="5107"/>
    <cellStyle name="Normal 40 35 2 2" xfId="9508"/>
    <cellStyle name="Normal 40 35 3" xfId="3636"/>
    <cellStyle name="Normal 40 35 3 2" xfId="8041"/>
    <cellStyle name="Normal 40 35 4" xfId="6579"/>
    <cellStyle name="Normal 40 36" xfId="1554"/>
    <cellStyle name="Normal 40 36 2" xfId="5108"/>
    <cellStyle name="Normal 40 36 2 2" xfId="9509"/>
    <cellStyle name="Normal 40 36 3" xfId="3637"/>
    <cellStyle name="Normal 40 36 3 2" xfId="8042"/>
    <cellStyle name="Normal 40 36 4" xfId="6580"/>
    <cellStyle name="Normal 40 37" xfId="1555"/>
    <cellStyle name="Normal 40 37 2" xfId="5109"/>
    <cellStyle name="Normal 40 37 2 2" xfId="9510"/>
    <cellStyle name="Normal 40 37 3" xfId="3638"/>
    <cellStyle name="Normal 40 37 3 2" xfId="8043"/>
    <cellStyle name="Normal 40 37 4" xfId="6581"/>
    <cellStyle name="Normal 40 38" xfId="1556"/>
    <cellStyle name="Normal 40 38 2" xfId="5110"/>
    <cellStyle name="Normal 40 38 2 2" xfId="9511"/>
    <cellStyle name="Normal 40 38 3" xfId="3639"/>
    <cellStyle name="Normal 40 38 3 2" xfId="8044"/>
    <cellStyle name="Normal 40 38 4" xfId="6582"/>
    <cellStyle name="Normal 40 39" xfId="1557"/>
    <cellStyle name="Normal 40 39 2" xfId="5111"/>
    <cellStyle name="Normal 40 39 2 2" xfId="9512"/>
    <cellStyle name="Normal 40 39 3" xfId="3640"/>
    <cellStyle name="Normal 40 39 3 2" xfId="8045"/>
    <cellStyle name="Normal 40 39 4" xfId="6583"/>
    <cellStyle name="Normal 40 4" xfId="1558"/>
    <cellStyle name="Normal 40 4 2" xfId="5112"/>
    <cellStyle name="Normal 40 4 2 2" xfId="9513"/>
    <cellStyle name="Normal 40 4 3" xfId="3641"/>
    <cellStyle name="Normal 40 4 3 2" xfId="8046"/>
    <cellStyle name="Normal 40 4 4" xfId="6584"/>
    <cellStyle name="Normal 40 40" xfId="1559"/>
    <cellStyle name="Normal 40 40 2" xfId="5113"/>
    <cellStyle name="Normal 40 40 2 2" xfId="9514"/>
    <cellStyle name="Normal 40 40 3" xfId="3642"/>
    <cellStyle name="Normal 40 40 3 2" xfId="8047"/>
    <cellStyle name="Normal 40 40 4" xfId="6585"/>
    <cellStyle name="Normal 40 41" xfId="1560"/>
    <cellStyle name="Normal 40 41 2" xfId="5114"/>
    <cellStyle name="Normal 40 41 2 2" xfId="9515"/>
    <cellStyle name="Normal 40 41 3" xfId="3643"/>
    <cellStyle name="Normal 40 41 3 2" xfId="8048"/>
    <cellStyle name="Normal 40 41 4" xfId="6586"/>
    <cellStyle name="Normal 40 42" xfId="1561"/>
    <cellStyle name="Normal 40 42 2" xfId="5115"/>
    <cellStyle name="Normal 40 42 2 2" xfId="9516"/>
    <cellStyle name="Normal 40 42 3" xfId="3644"/>
    <cellStyle name="Normal 40 42 3 2" xfId="8049"/>
    <cellStyle name="Normal 40 42 4" xfId="6587"/>
    <cellStyle name="Normal 40 43" xfId="5079"/>
    <cellStyle name="Normal 40 43 2" xfId="9480"/>
    <cellStyle name="Normal 40 44" xfId="3608"/>
    <cellStyle name="Normal 40 44 2" xfId="8013"/>
    <cellStyle name="Normal 40 45" xfId="6551"/>
    <cellStyle name="Normal 40 5" xfId="1562"/>
    <cellStyle name="Normal 40 5 2" xfId="5116"/>
    <cellStyle name="Normal 40 5 2 2" xfId="9517"/>
    <cellStyle name="Normal 40 5 3" xfId="3645"/>
    <cellStyle name="Normal 40 5 3 2" xfId="8050"/>
    <cellStyle name="Normal 40 5 4" xfId="6588"/>
    <cellStyle name="Normal 40 6" xfId="1563"/>
    <cellStyle name="Normal 40 6 2" xfId="5117"/>
    <cellStyle name="Normal 40 6 2 2" xfId="9518"/>
    <cellStyle name="Normal 40 6 3" xfId="3646"/>
    <cellStyle name="Normal 40 6 3 2" xfId="8051"/>
    <cellStyle name="Normal 40 6 4" xfId="6589"/>
    <cellStyle name="Normal 40 7" xfId="1564"/>
    <cellStyle name="Normal 40 7 2" xfId="5118"/>
    <cellStyle name="Normal 40 7 2 2" xfId="9519"/>
    <cellStyle name="Normal 40 7 3" xfId="3647"/>
    <cellStyle name="Normal 40 7 3 2" xfId="8052"/>
    <cellStyle name="Normal 40 7 4" xfId="6590"/>
    <cellStyle name="Normal 40 8" xfId="1565"/>
    <cellStyle name="Normal 40 8 2" xfId="5119"/>
    <cellStyle name="Normal 40 8 2 2" xfId="9520"/>
    <cellStyle name="Normal 40 8 3" xfId="3648"/>
    <cellStyle name="Normal 40 8 3 2" xfId="8053"/>
    <cellStyle name="Normal 40 8 4" xfId="6591"/>
    <cellStyle name="Normal 40 9" xfId="1566"/>
    <cellStyle name="Normal 40 9 2" xfId="5120"/>
    <cellStyle name="Normal 40 9 2 2" xfId="9521"/>
    <cellStyle name="Normal 40 9 3" xfId="3649"/>
    <cellStyle name="Normal 40 9 3 2" xfId="8054"/>
    <cellStyle name="Normal 40 9 4" xfId="6592"/>
    <cellStyle name="Normal 41" xfId="1567"/>
    <cellStyle name="Normal 41 10" xfId="1568"/>
    <cellStyle name="Normal 41 10 2" xfId="5122"/>
    <cellStyle name="Normal 41 10 2 2" xfId="9523"/>
    <cellStyle name="Normal 41 10 3" xfId="3651"/>
    <cellStyle name="Normal 41 10 3 2" xfId="8056"/>
    <cellStyle name="Normal 41 10 4" xfId="6594"/>
    <cellStyle name="Normal 41 11" xfId="1569"/>
    <cellStyle name="Normal 41 11 2" xfId="5123"/>
    <cellStyle name="Normal 41 11 2 2" xfId="9524"/>
    <cellStyle name="Normal 41 11 3" xfId="3652"/>
    <cellStyle name="Normal 41 11 3 2" xfId="8057"/>
    <cellStyle name="Normal 41 11 4" xfId="6595"/>
    <cellStyle name="Normal 41 12" xfId="1570"/>
    <cellStyle name="Normal 41 12 2" xfId="5124"/>
    <cellStyle name="Normal 41 12 2 2" xfId="9525"/>
    <cellStyle name="Normal 41 12 3" xfId="3653"/>
    <cellStyle name="Normal 41 12 3 2" xfId="8058"/>
    <cellStyle name="Normal 41 12 4" xfId="6596"/>
    <cellStyle name="Normal 41 13" xfId="1571"/>
    <cellStyle name="Normal 41 13 2" xfId="5125"/>
    <cellStyle name="Normal 41 13 2 2" xfId="9526"/>
    <cellStyle name="Normal 41 13 3" xfId="3654"/>
    <cellStyle name="Normal 41 13 3 2" xfId="8059"/>
    <cellStyle name="Normal 41 13 4" xfId="6597"/>
    <cellStyle name="Normal 41 14" xfId="1572"/>
    <cellStyle name="Normal 41 14 2" xfId="5126"/>
    <cellStyle name="Normal 41 14 2 2" xfId="9527"/>
    <cellStyle name="Normal 41 14 3" xfId="3655"/>
    <cellStyle name="Normal 41 14 3 2" xfId="8060"/>
    <cellStyle name="Normal 41 14 4" xfId="6598"/>
    <cellStyle name="Normal 41 15" xfId="1573"/>
    <cellStyle name="Normal 41 15 2" xfId="5127"/>
    <cellStyle name="Normal 41 15 2 2" xfId="9528"/>
    <cellStyle name="Normal 41 15 3" xfId="3656"/>
    <cellStyle name="Normal 41 15 3 2" xfId="8061"/>
    <cellStyle name="Normal 41 15 4" xfId="6599"/>
    <cellStyle name="Normal 41 16" xfId="1574"/>
    <cellStyle name="Normal 41 16 2" xfId="5128"/>
    <cellStyle name="Normal 41 16 2 2" xfId="9529"/>
    <cellStyle name="Normal 41 16 3" xfId="3657"/>
    <cellStyle name="Normal 41 16 3 2" xfId="8062"/>
    <cellStyle name="Normal 41 16 4" xfId="6600"/>
    <cellStyle name="Normal 41 17" xfId="1575"/>
    <cellStyle name="Normal 41 17 2" xfId="5129"/>
    <cellStyle name="Normal 41 17 2 2" xfId="9530"/>
    <cellStyle name="Normal 41 17 3" xfId="3658"/>
    <cellStyle name="Normal 41 17 3 2" xfId="8063"/>
    <cellStyle name="Normal 41 17 4" xfId="6601"/>
    <cellStyle name="Normal 41 18" xfId="1576"/>
    <cellStyle name="Normal 41 18 2" xfId="5130"/>
    <cellStyle name="Normal 41 18 2 2" xfId="9531"/>
    <cellStyle name="Normal 41 18 3" xfId="3659"/>
    <cellStyle name="Normal 41 18 3 2" xfId="8064"/>
    <cellStyle name="Normal 41 18 4" xfId="6602"/>
    <cellStyle name="Normal 41 19" xfId="1577"/>
    <cellStyle name="Normal 41 19 2" xfId="5131"/>
    <cellStyle name="Normal 41 19 2 2" xfId="9532"/>
    <cellStyle name="Normal 41 19 3" xfId="3660"/>
    <cellStyle name="Normal 41 19 3 2" xfId="8065"/>
    <cellStyle name="Normal 41 19 4" xfId="6603"/>
    <cellStyle name="Normal 41 2" xfId="1578"/>
    <cellStyle name="Normal 41 2 2" xfId="5132"/>
    <cellStyle name="Normal 41 2 2 2" xfId="9533"/>
    <cellStyle name="Normal 41 2 3" xfId="3661"/>
    <cellStyle name="Normal 41 2 3 2" xfId="8066"/>
    <cellStyle name="Normal 41 2 4" xfId="6604"/>
    <cellStyle name="Normal 41 20" xfId="1579"/>
    <cellStyle name="Normal 41 20 2" xfId="5133"/>
    <cellStyle name="Normal 41 20 2 2" xfId="9534"/>
    <cellStyle name="Normal 41 20 3" xfId="3662"/>
    <cellStyle name="Normal 41 20 3 2" xfId="8067"/>
    <cellStyle name="Normal 41 20 4" xfId="6605"/>
    <cellStyle name="Normal 41 21" xfId="1580"/>
    <cellStyle name="Normal 41 21 2" xfId="5134"/>
    <cellStyle name="Normal 41 21 2 2" xfId="9535"/>
    <cellStyle name="Normal 41 21 3" xfId="3663"/>
    <cellStyle name="Normal 41 21 3 2" xfId="8068"/>
    <cellStyle name="Normal 41 21 4" xfId="6606"/>
    <cellStyle name="Normal 41 22" xfId="1581"/>
    <cellStyle name="Normal 41 22 2" xfId="5135"/>
    <cellStyle name="Normal 41 22 2 2" xfId="9536"/>
    <cellStyle name="Normal 41 22 3" xfId="3664"/>
    <cellStyle name="Normal 41 22 3 2" xfId="8069"/>
    <cellStyle name="Normal 41 22 4" xfId="6607"/>
    <cellStyle name="Normal 41 23" xfId="1582"/>
    <cellStyle name="Normal 41 23 2" xfId="5136"/>
    <cellStyle name="Normal 41 23 2 2" xfId="9537"/>
    <cellStyle name="Normal 41 23 3" xfId="3665"/>
    <cellStyle name="Normal 41 23 3 2" xfId="8070"/>
    <cellStyle name="Normal 41 23 4" xfId="6608"/>
    <cellStyle name="Normal 41 24" xfId="1583"/>
    <cellStyle name="Normal 41 24 2" xfId="5137"/>
    <cellStyle name="Normal 41 24 2 2" xfId="9538"/>
    <cellStyle name="Normal 41 24 3" xfId="3666"/>
    <cellStyle name="Normal 41 24 3 2" xfId="8071"/>
    <cellStyle name="Normal 41 24 4" xfId="6609"/>
    <cellStyle name="Normal 41 25" xfId="1584"/>
    <cellStyle name="Normal 41 25 2" xfId="5138"/>
    <cellStyle name="Normal 41 25 2 2" xfId="9539"/>
    <cellStyle name="Normal 41 25 3" xfId="3667"/>
    <cellStyle name="Normal 41 25 3 2" xfId="8072"/>
    <cellStyle name="Normal 41 25 4" xfId="6610"/>
    <cellStyle name="Normal 41 26" xfId="1585"/>
    <cellStyle name="Normal 41 26 2" xfId="5139"/>
    <cellStyle name="Normal 41 26 2 2" xfId="9540"/>
    <cellStyle name="Normal 41 26 3" xfId="3668"/>
    <cellStyle name="Normal 41 26 3 2" xfId="8073"/>
    <cellStyle name="Normal 41 26 4" xfId="6611"/>
    <cellStyle name="Normal 41 27" xfId="1586"/>
    <cellStyle name="Normal 41 27 2" xfId="5140"/>
    <cellStyle name="Normal 41 27 2 2" xfId="9541"/>
    <cellStyle name="Normal 41 27 3" xfId="3669"/>
    <cellStyle name="Normal 41 27 3 2" xfId="8074"/>
    <cellStyle name="Normal 41 27 4" xfId="6612"/>
    <cellStyle name="Normal 41 28" xfId="1587"/>
    <cellStyle name="Normal 41 28 2" xfId="5141"/>
    <cellStyle name="Normal 41 28 2 2" xfId="9542"/>
    <cellStyle name="Normal 41 28 3" xfId="3670"/>
    <cellStyle name="Normal 41 28 3 2" xfId="8075"/>
    <cellStyle name="Normal 41 28 4" xfId="6613"/>
    <cellStyle name="Normal 41 29" xfId="1588"/>
    <cellStyle name="Normal 41 29 2" xfId="5142"/>
    <cellStyle name="Normal 41 29 2 2" xfId="9543"/>
    <cellStyle name="Normal 41 29 3" xfId="3671"/>
    <cellStyle name="Normal 41 29 3 2" xfId="8076"/>
    <cellStyle name="Normal 41 29 4" xfId="6614"/>
    <cellStyle name="Normal 41 3" xfId="1589"/>
    <cellStyle name="Normal 41 3 2" xfId="5143"/>
    <cellStyle name="Normal 41 3 2 2" xfId="9544"/>
    <cellStyle name="Normal 41 3 3" xfId="3672"/>
    <cellStyle name="Normal 41 3 3 2" xfId="8077"/>
    <cellStyle name="Normal 41 3 4" xfId="6615"/>
    <cellStyle name="Normal 41 30" xfId="1590"/>
    <cellStyle name="Normal 41 30 2" xfId="5144"/>
    <cellStyle name="Normal 41 30 2 2" xfId="9545"/>
    <cellStyle name="Normal 41 30 3" xfId="3673"/>
    <cellStyle name="Normal 41 30 3 2" xfId="8078"/>
    <cellStyle name="Normal 41 30 4" xfId="6616"/>
    <cellStyle name="Normal 41 31" xfId="1591"/>
    <cellStyle name="Normal 41 31 2" xfId="5145"/>
    <cellStyle name="Normal 41 31 2 2" xfId="9546"/>
    <cellStyle name="Normal 41 31 3" xfId="3674"/>
    <cellStyle name="Normal 41 31 3 2" xfId="8079"/>
    <cellStyle name="Normal 41 31 4" xfId="6617"/>
    <cellStyle name="Normal 41 32" xfId="1592"/>
    <cellStyle name="Normal 41 32 2" xfId="5146"/>
    <cellStyle name="Normal 41 32 2 2" xfId="9547"/>
    <cellStyle name="Normal 41 32 3" xfId="3675"/>
    <cellStyle name="Normal 41 32 3 2" xfId="8080"/>
    <cellStyle name="Normal 41 32 4" xfId="6618"/>
    <cellStyle name="Normal 41 33" xfId="1593"/>
    <cellStyle name="Normal 41 33 2" xfId="5147"/>
    <cellStyle name="Normal 41 33 2 2" xfId="9548"/>
    <cellStyle name="Normal 41 33 3" xfId="3676"/>
    <cellStyle name="Normal 41 33 3 2" xfId="8081"/>
    <cellStyle name="Normal 41 33 4" xfId="6619"/>
    <cellStyle name="Normal 41 34" xfId="1594"/>
    <cellStyle name="Normal 41 34 2" xfId="5148"/>
    <cellStyle name="Normal 41 34 2 2" xfId="9549"/>
    <cellStyle name="Normal 41 34 3" xfId="3677"/>
    <cellStyle name="Normal 41 34 3 2" xfId="8082"/>
    <cellStyle name="Normal 41 34 4" xfId="6620"/>
    <cellStyle name="Normal 41 35" xfId="1595"/>
    <cellStyle name="Normal 41 35 2" xfId="5149"/>
    <cellStyle name="Normal 41 35 2 2" xfId="9550"/>
    <cellStyle name="Normal 41 35 3" xfId="3678"/>
    <cellStyle name="Normal 41 35 3 2" xfId="8083"/>
    <cellStyle name="Normal 41 35 4" xfId="6621"/>
    <cellStyle name="Normal 41 36" xfId="1596"/>
    <cellStyle name="Normal 41 36 2" xfId="5150"/>
    <cellStyle name="Normal 41 36 2 2" xfId="9551"/>
    <cellStyle name="Normal 41 36 3" xfId="3679"/>
    <cellStyle name="Normal 41 36 3 2" xfId="8084"/>
    <cellStyle name="Normal 41 36 4" xfId="6622"/>
    <cellStyle name="Normal 41 37" xfId="1597"/>
    <cellStyle name="Normal 41 37 2" xfId="5151"/>
    <cellStyle name="Normal 41 37 2 2" xfId="9552"/>
    <cellStyle name="Normal 41 37 3" xfId="3680"/>
    <cellStyle name="Normal 41 37 3 2" xfId="8085"/>
    <cellStyle name="Normal 41 37 4" xfId="6623"/>
    <cellStyle name="Normal 41 38" xfId="1598"/>
    <cellStyle name="Normal 41 38 2" xfId="5152"/>
    <cellStyle name="Normal 41 38 2 2" xfId="9553"/>
    <cellStyle name="Normal 41 38 3" xfId="3681"/>
    <cellStyle name="Normal 41 38 3 2" xfId="8086"/>
    <cellStyle name="Normal 41 38 4" xfId="6624"/>
    <cellStyle name="Normal 41 39" xfId="1599"/>
    <cellStyle name="Normal 41 39 2" xfId="5153"/>
    <cellStyle name="Normal 41 39 2 2" xfId="9554"/>
    <cellStyle name="Normal 41 39 3" xfId="3682"/>
    <cellStyle name="Normal 41 39 3 2" xfId="8087"/>
    <cellStyle name="Normal 41 39 4" xfId="6625"/>
    <cellStyle name="Normal 41 4" xfId="1600"/>
    <cellStyle name="Normal 41 4 2" xfId="5154"/>
    <cellStyle name="Normal 41 4 2 2" xfId="9555"/>
    <cellStyle name="Normal 41 4 3" xfId="3683"/>
    <cellStyle name="Normal 41 4 3 2" xfId="8088"/>
    <cellStyle name="Normal 41 4 4" xfId="6626"/>
    <cellStyle name="Normal 41 40" xfId="1601"/>
    <cellStyle name="Normal 41 40 2" xfId="5155"/>
    <cellStyle name="Normal 41 40 2 2" xfId="9556"/>
    <cellStyle name="Normal 41 40 3" xfId="3684"/>
    <cellStyle name="Normal 41 40 3 2" xfId="8089"/>
    <cellStyle name="Normal 41 40 4" xfId="6627"/>
    <cellStyle name="Normal 41 41" xfId="1602"/>
    <cellStyle name="Normal 41 41 2" xfId="5156"/>
    <cellStyle name="Normal 41 41 2 2" xfId="9557"/>
    <cellStyle name="Normal 41 41 3" xfId="3685"/>
    <cellStyle name="Normal 41 41 3 2" xfId="8090"/>
    <cellStyle name="Normal 41 41 4" xfId="6628"/>
    <cellStyle name="Normal 41 42" xfId="1603"/>
    <cellStyle name="Normal 41 42 2" xfId="5157"/>
    <cellStyle name="Normal 41 42 2 2" xfId="9558"/>
    <cellStyle name="Normal 41 42 3" xfId="3686"/>
    <cellStyle name="Normal 41 42 3 2" xfId="8091"/>
    <cellStyle name="Normal 41 42 4" xfId="6629"/>
    <cellStyle name="Normal 41 43" xfId="5121"/>
    <cellStyle name="Normal 41 43 2" xfId="9522"/>
    <cellStyle name="Normal 41 44" xfId="3650"/>
    <cellStyle name="Normal 41 44 2" xfId="8055"/>
    <cellStyle name="Normal 41 45" xfId="6593"/>
    <cellStyle name="Normal 41 5" xfId="1604"/>
    <cellStyle name="Normal 41 5 2" xfId="5158"/>
    <cellStyle name="Normal 41 5 2 2" xfId="9559"/>
    <cellStyle name="Normal 41 5 3" xfId="3687"/>
    <cellStyle name="Normal 41 5 3 2" xfId="8092"/>
    <cellStyle name="Normal 41 5 4" xfId="6630"/>
    <cellStyle name="Normal 41 6" xfId="1605"/>
    <cellStyle name="Normal 41 6 2" xfId="5159"/>
    <cellStyle name="Normal 41 6 2 2" xfId="9560"/>
    <cellStyle name="Normal 41 6 3" xfId="3688"/>
    <cellStyle name="Normal 41 6 3 2" xfId="8093"/>
    <cellStyle name="Normal 41 6 4" xfId="6631"/>
    <cellStyle name="Normal 41 7" xfId="1606"/>
    <cellStyle name="Normal 41 7 2" xfId="5160"/>
    <cellStyle name="Normal 41 7 2 2" xfId="9561"/>
    <cellStyle name="Normal 41 7 3" xfId="3689"/>
    <cellStyle name="Normal 41 7 3 2" xfId="8094"/>
    <cellStyle name="Normal 41 7 4" xfId="6632"/>
    <cellStyle name="Normal 41 8" xfId="1607"/>
    <cellStyle name="Normal 41 8 2" xfId="5161"/>
    <cellStyle name="Normal 41 8 2 2" xfId="9562"/>
    <cellStyle name="Normal 41 8 3" xfId="3690"/>
    <cellStyle name="Normal 41 8 3 2" xfId="8095"/>
    <cellStyle name="Normal 41 8 4" xfId="6633"/>
    <cellStyle name="Normal 41 9" xfId="1608"/>
    <cellStyle name="Normal 41 9 2" xfId="5162"/>
    <cellStyle name="Normal 41 9 2 2" xfId="9563"/>
    <cellStyle name="Normal 41 9 3" xfId="3691"/>
    <cellStyle name="Normal 41 9 3 2" xfId="8096"/>
    <cellStyle name="Normal 41 9 4" xfId="6634"/>
    <cellStyle name="Normal 42" xfId="1609"/>
    <cellStyle name="Normal 42 10" xfId="1610"/>
    <cellStyle name="Normal 42 10 2" xfId="5164"/>
    <cellStyle name="Normal 42 10 2 2" xfId="9565"/>
    <cellStyle name="Normal 42 10 3" xfId="3693"/>
    <cellStyle name="Normal 42 10 3 2" xfId="8098"/>
    <cellStyle name="Normal 42 10 4" xfId="6636"/>
    <cellStyle name="Normal 42 11" xfId="1611"/>
    <cellStyle name="Normal 42 11 2" xfId="5165"/>
    <cellStyle name="Normal 42 11 2 2" xfId="9566"/>
    <cellStyle name="Normal 42 11 3" xfId="3694"/>
    <cellStyle name="Normal 42 11 3 2" xfId="8099"/>
    <cellStyle name="Normal 42 11 4" xfId="6637"/>
    <cellStyle name="Normal 42 12" xfId="1612"/>
    <cellStyle name="Normal 42 12 2" xfId="5166"/>
    <cellStyle name="Normal 42 12 2 2" xfId="9567"/>
    <cellStyle name="Normal 42 12 3" xfId="3695"/>
    <cellStyle name="Normal 42 12 3 2" xfId="8100"/>
    <cellStyle name="Normal 42 12 4" xfId="6638"/>
    <cellStyle name="Normal 42 13" xfId="1613"/>
    <cellStyle name="Normal 42 13 2" xfId="5167"/>
    <cellStyle name="Normal 42 13 2 2" xfId="9568"/>
    <cellStyle name="Normal 42 13 3" xfId="3696"/>
    <cellStyle name="Normal 42 13 3 2" xfId="8101"/>
    <cellStyle name="Normal 42 13 4" xfId="6639"/>
    <cellStyle name="Normal 42 14" xfId="1614"/>
    <cellStyle name="Normal 42 14 2" xfId="5168"/>
    <cellStyle name="Normal 42 14 2 2" xfId="9569"/>
    <cellStyle name="Normal 42 14 3" xfId="3697"/>
    <cellStyle name="Normal 42 14 3 2" xfId="8102"/>
    <cellStyle name="Normal 42 14 4" xfId="6640"/>
    <cellStyle name="Normal 42 15" xfId="1615"/>
    <cellStyle name="Normal 42 15 2" xfId="5169"/>
    <cellStyle name="Normal 42 15 2 2" xfId="9570"/>
    <cellStyle name="Normal 42 15 3" xfId="3698"/>
    <cellStyle name="Normal 42 15 3 2" xfId="8103"/>
    <cellStyle name="Normal 42 15 4" xfId="6641"/>
    <cellStyle name="Normal 42 16" xfId="1616"/>
    <cellStyle name="Normal 42 16 2" xfId="5170"/>
    <cellStyle name="Normal 42 16 2 2" xfId="9571"/>
    <cellStyle name="Normal 42 16 3" xfId="3699"/>
    <cellStyle name="Normal 42 16 3 2" xfId="8104"/>
    <cellStyle name="Normal 42 16 4" xfId="6642"/>
    <cellStyle name="Normal 42 17" xfId="1617"/>
    <cellStyle name="Normal 42 17 2" xfId="5171"/>
    <cellStyle name="Normal 42 17 2 2" xfId="9572"/>
    <cellStyle name="Normal 42 17 3" xfId="3700"/>
    <cellStyle name="Normal 42 17 3 2" xfId="8105"/>
    <cellStyle name="Normal 42 17 4" xfId="6643"/>
    <cellStyle name="Normal 42 18" xfId="1618"/>
    <cellStyle name="Normal 42 18 2" xfId="5172"/>
    <cellStyle name="Normal 42 18 2 2" xfId="9573"/>
    <cellStyle name="Normal 42 18 3" xfId="3701"/>
    <cellStyle name="Normal 42 18 3 2" xfId="8106"/>
    <cellStyle name="Normal 42 18 4" xfId="6644"/>
    <cellStyle name="Normal 42 19" xfId="1619"/>
    <cellStyle name="Normal 42 19 2" xfId="5173"/>
    <cellStyle name="Normal 42 19 2 2" xfId="9574"/>
    <cellStyle name="Normal 42 19 3" xfId="3702"/>
    <cellStyle name="Normal 42 19 3 2" xfId="8107"/>
    <cellStyle name="Normal 42 19 4" xfId="6645"/>
    <cellStyle name="Normal 42 2" xfId="1620"/>
    <cellStyle name="Normal 42 2 2" xfId="5174"/>
    <cellStyle name="Normal 42 2 2 2" xfId="9575"/>
    <cellStyle name="Normal 42 2 3" xfId="3703"/>
    <cellStyle name="Normal 42 2 3 2" xfId="8108"/>
    <cellStyle name="Normal 42 2 4" xfId="6646"/>
    <cellStyle name="Normal 42 20" xfId="1621"/>
    <cellStyle name="Normal 42 20 2" xfId="5175"/>
    <cellStyle name="Normal 42 20 2 2" xfId="9576"/>
    <cellStyle name="Normal 42 20 3" xfId="3704"/>
    <cellStyle name="Normal 42 20 3 2" xfId="8109"/>
    <cellStyle name="Normal 42 20 4" xfId="6647"/>
    <cellStyle name="Normal 42 21" xfId="1622"/>
    <cellStyle name="Normal 42 21 2" xfId="5176"/>
    <cellStyle name="Normal 42 21 2 2" xfId="9577"/>
    <cellStyle name="Normal 42 21 3" xfId="3705"/>
    <cellStyle name="Normal 42 21 3 2" xfId="8110"/>
    <cellStyle name="Normal 42 21 4" xfId="6648"/>
    <cellStyle name="Normal 42 22" xfId="1623"/>
    <cellStyle name="Normal 42 22 2" xfId="5177"/>
    <cellStyle name="Normal 42 22 2 2" xfId="9578"/>
    <cellStyle name="Normal 42 22 3" xfId="3706"/>
    <cellStyle name="Normal 42 22 3 2" xfId="8111"/>
    <cellStyle name="Normal 42 22 4" xfId="6649"/>
    <cellStyle name="Normal 42 23" xfId="1624"/>
    <cellStyle name="Normal 42 23 2" xfId="5178"/>
    <cellStyle name="Normal 42 23 2 2" xfId="9579"/>
    <cellStyle name="Normal 42 23 3" xfId="3707"/>
    <cellStyle name="Normal 42 23 3 2" xfId="8112"/>
    <cellStyle name="Normal 42 23 4" xfId="6650"/>
    <cellStyle name="Normal 42 24" xfId="1625"/>
    <cellStyle name="Normal 42 24 2" xfId="5179"/>
    <cellStyle name="Normal 42 24 2 2" xfId="9580"/>
    <cellStyle name="Normal 42 24 3" xfId="3708"/>
    <cellStyle name="Normal 42 24 3 2" xfId="8113"/>
    <cellStyle name="Normal 42 24 4" xfId="6651"/>
    <cellStyle name="Normal 42 25" xfId="1626"/>
    <cellStyle name="Normal 42 25 2" xfId="5180"/>
    <cellStyle name="Normal 42 25 2 2" xfId="9581"/>
    <cellStyle name="Normal 42 25 3" xfId="3709"/>
    <cellStyle name="Normal 42 25 3 2" xfId="8114"/>
    <cellStyle name="Normal 42 25 4" xfId="6652"/>
    <cellStyle name="Normal 42 26" xfId="1627"/>
    <cellStyle name="Normal 42 26 2" xfId="5181"/>
    <cellStyle name="Normal 42 26 2 2" xfId="9582"/>
    <cellStyle name="Normal 42 26 3" xfId="3710"/>
    <cellStyle name="Normal 42 26 3 2" xfId="8115"/>
    <cellStyle name="Normal 42 26 4" xfId="6653"/>
    <cellStyle name="Normal 42 27" xfId="1628"/>
    <cellStyle name="Normal 42 27 2" xfId="5182"/>
    <cellStyle name="Normal 42 27 2 2" xfId="9583"/>
    <cellStyle name="Normal 42 27 3" xfId="3711"/>
    <cellStyle name="Normal 42 27 3 2" xfId="8116"/>
    <cellStyle name="Normal 42 27 4" xfId="6654"/>
    <cellStyle name="Normal 42 28" xfId="1629"/>
    <cellStyle name="Normal 42 28 2" xfId="5183"/>
    <cellStyle name="Normal 42 28 2 2" xfId="9584"/>
    <cellStyle name="Normal 42 28 3" xfId="3712"/>
    <cellStyle name="Normal 42 28 3 2" xfId="8117"/>
    <cellStyle name="Normal 42 28 4" xfId="6655"/>
    <cellStyle name="Normal 42 29" xfId="1630"/>
    <cellStyle name="Normal 42 29 2" xfId="5184"/>
    <cellStyle name="Normal 42 29 2 2" xfId="9585"/>
    <cellStyle name="Normal 42 29 3" xfId="3713"/>
    <cellStyle name="Normal 42 29 3 2" xfId="8118"/>
    <cellStyle name="Normal 42 29 4" xfId="6656"/>
    <cellStyle name="Normal 42 3" xfId="1631"/>
    <cellStyle name="Normal 42 3 2" xfId="5185"/>
    <cellStyle name="Normal 42 3 2 2" xfId="9586"/>
    <cellStyle name="Normal 42 3 3" xfId="3714"/>
    <cellStyle name="Normal 42 3 3 2" xfId="8119"/>
    <cellStyle name="Normal 42 3 4" xfId="6657"/>
    <cellStyle name="Normal 42 30" xfId="1632"/>
    <cellStyle name="Normal 42 30 2" xfId="5186"/>
    <cellStyle name="Normal 42 30 2 2" xfId="9587"/>
    <cellStyle name="Normal 42 30 3" xfId="3715"/>
    <cellStyle name="Normal 42 30 3 2" xfId="8120"/>
    <cellStyle name="Normal 42 30 4" xfId="6658"/>
    <cellStyle name="Normal 42 31" xfId="1633"/>
    <cellStyle name="Normal 42 31 2" xfId="5187"/>
    <cellStyle name="Normal 42 31 2 2" xfId="9588"/>
    <cellStyle name="Normal 42 31 3" xfId="3716"/>
    <cellStyle name="Normal 42 31 3 2" xfId="8121"/>
    <cellStyle name="Normal 42 31 4" xfId="6659"/>
    <cellStyle name="Normal 42 32" xfId="1634"/>
    <cellStyle name="Normal 42 32 2" xfId="5188"/>
    <cellStyle name="Normal 42 32 2 2" xfId="9589"/>
    <cellStyle name="Normal 42 32 3" xfId="3717"/>
    <cellStyle name="Normal 42 32 3 2" xfId="8122"/>
    <cellStyle name="Normal 42 32 4" xfId="6660"/>
    <cellStyle name="Normal 42 33" xfId="1635"/>
    <cellStyle name="Normal 42 33 2" xfId="5189"/>
    <cellStyle name="Normal 42 33 2 2" xfId="9590"/>
    <cellStyle name="Normal 42 33 3" xfId="3718"/>
    <cellStyle name="Normal 42 33 3 2" xfId="8123"/>
    <cellStyle name="Normal 42 33 4" xfId="6661"/>
    <cellStyle name="Normal 42 34" xfId="1636"/>
    <cellStyle name="Normal 42 34 2" xfId="5190"/>
    <cellStyle name="Normal 42 34 2 2" xfId="9591"/>
    <cellStyle name="Normal 42 34 3" xfId="3719"/>
    <cellStyle name="Normal 42 34 3 2" xfId="8124"/>
    <cellStyle name="Normal 42 34 4" xfId="6662"/>
    <cellStyle name="Normal 42 35" xfId="1637"/>
    <cellStyle name="Normal 42 35 2" xfId="5191"/>
    <cellStyle name="Normal 42 35 2 2" xfId="9592"/>
    <cellStyle name="Normal 42 35 3" xfId="3720"/>
    <cellStyle name="Normal 42 35 3 2" xfId="8125"/>
    <cellStyle name="Normal 42 35 4" xfId="6663"/>
    <cellStyle name="Normal 42 36" xfId="1638"/>
    <cellStyle name="Normal 42 36 2" xfId="5192"/>
    <cellStyle name="Normal 42 36 2 2" xfId="9593"/>
    <cellStyle name="Normal 42 36 3" xfId="3721"/>
    <cellStyle name="Normal 42 36 3 2" xfId="8126"/>
    <cellStyle name="Normal 42 36 4" xfId="6664"/>
    <cellStyle name="Normal 42 37" xfId="1639"/>
    <cellStyle name="Normal 42 37 2" xfId="5193"/>
    <cellStyle name="Normal 42 37 2 2" xfId="9594"/>
    <cellStyle name="Normal 42 37 3" xfId="3722"/>
    <cellStyle name="Normal 42 37 3 2" xfId="8127"/>
    <cellStyle name="Normal 42 37 4" xfId="6665"/>
    <cellStyle name="Normal 42 38" xfId="1640"/>
    <cellStyle name="Normal 42 38 2" xfId="5194"/>
    <cellStyle name="Normal 42 38 2 2" xfId="9595"/>
    <cellStyle name="Normal 42 38 3" xfId="3723"/>
    <cellStyle name="Normal 42 38 3 2" xfId="8128"/>
    <cellStyle name="Normal 42 38 4" xfId="6666"/>
    <cellStyle name="Normal 42 39" xfId="1641"/>
    <cellStyle name="Normal 42 39 2" xfId="5195"/>
    <cellStyle name="Normal 42 39 2 2" xfId="9596"/>
    <cellStyle name="Normal 42 39 3" xfId="3724"/>
    <cellStyle name="Normal 42 39 3 2" xfId="8129"/>
    <cellStyle name="Normal 42 39 4" xfId="6667"/>
    <cellStyle name="Normal 42 4" xfId="1642"/>
    <cellStyle name="Normal 42 4 2" xfId="5196"/>
    <cellStyle name="Normal 42 4 2 2" xfId="9597"/>
    <cellStyle name="Normal 42 4 3" xfId="3725"/>
    <cellStyle name="Normal 42 4 3 2" xfId="8130"/>
    <cellStyle name="Normal 42 4 4" xfId="6668"/>
    <cellStyle name="Normal 42 40" xfId="1643"/>
    <cellStyle name="Normal 42 40 2" xfId="5197"/>
    <cellStyle name="Normal 42 40 2 2" xfId="9598"/>
    <cellStyle name="Normal 42 40 3" xfId="3726"/>
    <cellStyle name="Normal 42 40 3 2" xfId="8131"/>
    <cellStyle name="Normal 42 40 4" xfId="6669"/>
    <cellStyle name="Normal 42 41" xfId="1644"/>
    <cellStyle name="Normal 42 41 2" xfId="5198"/>
    <cellStyle name="Normal 42 41 2 2" xfId="9599"/>
    <cellStyle name="Normal 42 41 3" xfId="3727"/>
    <cellStyle name="Normal 42 41 3 2" xfId="8132"/>
    <cellStyle name="Normal 42 41 4" xfId="6670"/>
    <cellStyle name="Normal 42 42" xfId="1645"/>
    <cellStyle name="Normal 42 42 2" xfId="5199"/>
    <cellStyle name="Normal 42 42 2 2" xfId="9600"/>
    <cellStyle name="Normal 42 42 3" xfId="3728"/>
    <cellStyle name="Normal 42 42 3 2" xfId="8133"/>
    <cellStyle name="Normal 42 42 4" xfId="6671"/>
    <cellStyle name="Normal 42 43" xfId="5163"/>
    <cellStyle name="Normal 42 43 2" xfId="9564"/>
    <cellStyle name="Normal 42 44" xfId="3692"/>
    <cellStyle name="Normal 42 44 2" xfId="8097"/>
    <cellStyle name="Normal 42 45" xfId="6635"/>
    <cellStyle name="Normal 42 5" xfId="1646"/>
    <cellStyle name="Normal 42 5 2" xfId="5200"/>
    <cellStyle name="Normal 42 5 2 2" xfId="9601"/>
    <cellStyle name="Normal 42 5 3" xfId="3729"/>
    <cellStyle name="Normal 42 5 3 2" xfId="8134"/>
    <cellStyle name="Normal 42 5 4" xfId="6672"/>
    <cellStyle name="Normal 42 6" xfId="1647"/>
    <cellStyle name="Normal 42 6 2" xfId="5201"/>
    <cellStyle name="Normal 42 6 2 2" xfId="9602"/>
    <cellStyle name="Normal 42 6 3" xfId="3730"/>
    <cellStyle name="Normal 42 6 3 2" xfId="8135"/>
    <cellStyle name="Normal 42 6 4" xfId="6673"/>
    <cellStyle name="Normal 42 7" xfId="1648"/>
    <cellStyle name="Normal 42 7 2" xfId="5202"/>
    <cellStyle name="Normal 42 7 2 2" xfId="9603"/>
    <cellStyle name="Normal 42 7 3" xfId="3731"/>
    <cellStyle name="Normal 42 7 3 2" xfId="8136"/>
    <cellStyle name="Normal 42 7 4" xfId="6674"/>
    <cellStyle name="Normal 42 8" xfId="1649"/>
    <cellStyle name="Normal 42 8 2" xfId="5203"/>
    <cellStyle name="Normal 42 8 2 2" xfId="9604"/>
    <cellStyle name="Normal 42 8 3" xfId="3732"/>
    <cellStyle name="Normal 42 8 3 2" xfId="8137"/>
    <cellStyle name="Normal 42 8 4" xfId="6675"/>
    <cellStyle name="Normal 42 9" xfId="1650"/>
    <cellStyle name="Normal 42 9 2" xfId="5204"/>
    <cellStyle name="Normal 42 9 2 2" xfId="9605"/>
    <cellStyle name="Normal 42 9 3" xfId="3733"/>
    <cellStyle name="Normal 42 9 3 2" xfId="8138"/>
    <cellStyle name="Normal 42 9 4" xfId="6676"/>
    <cellStyle name="Normal 43" xfId="1651"/>
    <cellStyle name="Normal 43 10" xfId="1652"/>
    <cellStyle name="Normal 43 10 2" xfId="5206"/>
    <cellStyle name="Normal 43 10 2 2" xfId="9607"/>
    <cellStyle name="Normal 43 10 3" xfId="3735"/>
    <cellStyle name="Normal 43 10 3 2" xfId="8140"/>
    <cellStyle name="Normal 43 10 4" xfId="6678"/>
    <cellStyle name="Normal 43 11" xfId="1653"/>
    <cellStyle name="Normal 43 11 2" xfId="5207"/>
    <cellStyle name="Normal 43 11 2 2" xfId="9608"/>
    <cellStyle name="Normal 43 11 3" xfId="3736"/>
    <cellStyle name="Normal 43 11 3 2" xfId="8141"/>
    <cellStyle name="Normal 43 11 4" xfId="6679"/>
    <cellStyle name="Normal 43 12" xfId="1654"/>
    <cellStyle name="Normal 43 12 2" xfId="5208"/>
    <cellStyle name="Normal 43 12 2 2" xfId="9609"/>
    <cellStyle name="Normal 43 12 3" xfId="3737"/>
    <cellStyle name="Normal 43 12 3 2" xfId="8142"/>
    <cellStyle name="Normal 43 12 4" xfId="6680"/>
    <cellStyle name="Normal 43 13" xfId="1655"/>
    <cellStyle name="Normal 43 13 2" xfId="5209"/>
    <cellStyle name="Normal 43 13 2 2" xfId="9610"/>
    <cellStyle name="Normal 43 13 3" xfId="3738"/>
    <cellStyle name="Normal 43 13 3 2" xfId="8143"/>
    <cellStyle name="Normal 43 13 4" xfId="6681"/>
    <cellStyle name="Normal 43 14" xfId="1656"/>
    <cellStyle name="Normal 43 14 2" xfId="5210"/>
    <cellStyle name="Normal 43 14 2 2" xfId="9611"/>
    <cellStyle name="Normal 43 14 3" xfId="3739"/>
    <cellStyle name="Normal 43 14 3 2" xfId="8144"/>
    <cellStyle name="Normal 43 14 4" xfId="6682"/>
    <cellStyle name="Normal 43 15" xfId="1657"/>
    <cellStyle name="Normal 43 15 2" xfId="5211"/>
    <cellStyle name="Normal 43 15 2 2" xfId="9612"/>
    <cellStyle name="Normal 43 15 3" xfId="3740"/>
    <cellStyle name="Normal 43 15 3 2" xfId="8145"/>
    <cellStyle name="Normal 43 15 4" xfId="6683"/>
    <cellStyle name="Normal 43 16" xfId="1658"/>
    <cellStyle name="Normal 43 16 2" xfId="5212"/>
    <cellStyle name="Normal 43 16 2 2" xfId="9613"/>
    <cellStyle name="Normal 43 16 3" xfId="3741"/>
    <cellStyle name="Normal 43 16 3 2" xfId="8146"/>
    <cellStyle name="Normal 43 16 4" xfId="6684"/>
    <cellStyle name="Normal 43 17" xfId="1659"/>
    <cellStyle name="Normal 43 17 2" xfId="5213"/>
    <cellStyle name="Normal 43 17 2 2" xfId="9614"/>
    <cellStyle name="Normal 43 17 3" xfId="3742"/>
    <cellStyle name="Normal 43 17 3 2" xfId="8147"/>
    <cellStyle name="Normal 43 17 4" xfId="6685"/>
    <cellStyle name="Normal 43 18" xfId="1660"/>
    <cellStyle name="Normal 43 18 2" xfId="5214"/>
    <cellStyle name="Normal 43 18 2 2" xfId="9615"/>
    <cellStyle name="Normal 43 18 3" xfId="3743"/>
    <cellStyle name="Normal 43 18 3 2" xfId="8148"/>
    <cellStyle name="Normal 43 18 4" xfId="6686"/>
    <cellStyle name="Normal 43 19" xfId="1661"/>
    <cellStyle name="Normal 43 19 2" xfId="5215"/>
    <cellStyle name="Normal 43 19 2 2" xfId="9616"/>
    <cellStyle name="Normal 43 19 3" xfId="3744"/>
    <cellStyle name="Normal 43 19 3 2" xfId="8149"/>
    <cellStyle name="Normal 43 19 4" xfId="6687"/>
    <cellStyle name="Normal 43 2" xfId="1662"/>
    <cellStyle name="Normal 43 2 2" xfId="5216"/>
    <cellStyle name="Normal 43 2 2 2" xfId="9617"/>
    <cellStyle name="Normal 43 2 3" xfId="3745"/>
    <cellStyle name="Normal 43 2 3 2" xfId="8150"/>
    <cellStyle name="Normal 43 2 4" xfId="6688"/>
    <cellStyle name="Normal 43 20" xfId="1663"/>
    <cellStyle name="Normal 43 20 2" xfId="5217"/>
    <cellStyle name="Normal 43 20 2 2" xfId="9618"/>
    <cellStyle name="Normal 43 20 3" xfId="3746"/>
    <cellStyle name="Normal 43 20 3 2" xfId="8151"/>
    <cellStyle name="Normal 43 20 4" xfId="6689"/>
    <cellStyle name="Normal 43 21" xfId="1664"/>
    <cellStyle name="Normal 43 21 2" xfId="5218"/>
    <cellStyle name="Normal 43 21 2 2" xfId="9619"/>
    <cellStyle name="Normal 43 21 3" xfId="3747"/>
    <cellStyle name="Normal 43 21 3 2" xfId="8152"/>
    <cellStyle name="Normal 43 21 4" xfId="6690"/>
    <cellStyle name="Normal 43 22" xfId="1665"/>
    <cellStyle name="Normal 43 22 2" xfId="5219"/>
    <cellStyle name="Normal 43 22 2 2" xfId="9620"/>
    <cellStyle name="Normal 43 22 3" xfId="3748"/>
    <cellStyle name="Normal 43 22 3 2" xfId="8153"/>
    <cellStyle name="Normal 43 22 4" xfId="6691"/>
    <cellStyle name="Normal 43 23" xfId="1666"/>
    <cellStyle name="Normal 43 23 2" xfId="5220"/>
    <cellStyle name="Normal 43 23 2 2" xfId="9621"/>
    <cellStyle name="Normal 43 23 3" xfId="3749"/>
    <cellStyle name="Normal 43 23 3 2" xfId="8154"/>
    <cellStyle name="Normal 43 23 4" xfId="6692"/>
    <cellStyle name="Normal 43 24" xfId="1667"/>
    <cellStyle name="Normal 43 24 2" xfId="5221"/>
    <cellStyle name="Normal 43 24 2 2" xfId="9622"/>
    <cellStyle name="Normal 43 24 3" xfId="3750"/>
    <cellStyle name="Normal 43 24 3 2" xfId="8155"/>
    <cellStyle name="Normal 43 24 4" xfId="6693"/>
    <cellStyle name="Normal 43 25" xfId="1668"/>
    <cellStyle name="Normal 43 25 2" xfId="5222"/>
    <cellStyle name="Normal 43 25 2 2" xfId="9623"/>
    <cellStyle name="Normal 43 25 3" xfId="3751"/>
    <cellStyle name="Normal 43 25 3 2" xfId="8156"/>
    <cellStyle name="Normal 43 25 4" xfId="6694"/>
    <cellStyle name="Normal 43 26" xfId="1669"/>
    <cellStyle name="Normal 43 26 2" xfId="5223"/>
    <cellStyle name="Normal 43 26 2 2" xfId="9624"/>
    <cellStyle name="Normal 43 26 3" xfId="3752"/>
    <cellStyle name="Normal 43 26 3 2" xfId="8157"/>
    <cellStyle name="Normal 43 26 4" xfId="6695"/>
    <cellStyle name="Normal 43 27" xfId="1670"/>
    <cellStyle name="Normal 43 27 2" xfId="5224"/>
    <cellStyle name="Normal 43 27 2 2" xfId="9625"/>
    <cellStyle name="Normal 43 27 3" xfId="3753"/>
    <cellStyle name="Normal 43 27 3 2" xfId="8158"/>
    <cellStyle name="Normal 43 27 4" xfId="6696"/>
    <cellStyle name="Normal 43 28" xfId="1671"/>
    <cellStyle name="Normal 43 28 2" xfId="5225"/>
    <cellStyle name="Normal 43 28 2 2" xfId="9626"/>
    <cellStyle name="Normal 43 28 3" xfId="3754"/>
    <cellStyle name="Normal 43 28 3 2" xfId="8159"/>
    <cellStyle name="Normal 43 28 4" xfId="6697"/>
    <cellStyle name="Normal 43 29" xfId="1672"/>
    <cellStyle name="Normal 43 29 2" xfId="5226"/>
    <cellStyle name="Normal 43 29 2 2" xfId="9627"/>
    <cellStyle name="Normal 43 29 3" xfId="3755"/>
    <cellStyle name="Normal 43 29 3 2" xfId="8160"/>
    <cellStyle name="Normal 43 29 4" xfId="6698"/>
    <cellStyle name="Normal 43 3" xfId="1673"/>
    <cellStyle name="Normal 43 3 2" xfId="5227"/>
    <cellStyle name="Normal 43 3 2 2" xfId="9628"/>
    <cellStyle name="Normal 43 3 3" xfId="3756"/>
    <cellStyle name="Normal 43 3 3 2" xfId="8161"/>
    <cellStyle name="Normal 43 3 4" xfId="6699"/>
    <cellStyle name="Normal 43 30" xfId="1674"/>
    <cellStyle name="Normal 43 30 2" xfId="5228"/>
    <cellStyle name="Normal 43 30 2 2" xfId="9629"/>
    <cellStyle name="Normal 43 30 3" xfId="3757"/>
    <cellStyle name="Normal 43 30 3 2" xfId="8162"/>
    <cellStyle name="Normal 43 30 4" xfId="6700"/>
    <cellStyle name="Normal 43 31" xfId="1675"/>
    <cellStyle name="Normal 43 31 2" xfId="5229"/>
    <cellStyle name="Normal 43 31 2 2" xfId="9630"/>
    <cellStyle name="Normal 43 31 3" xfId="3758"/>
    <cellStyle name="Normal 43 31 3 2" xfId="8163"/>
    <cellStyle name="Normal 43 31 4" xfId="6701"/>
    <cellStyle name="Normal 43 32" xfId="1676"/>
    <cellStyle name="Normal 43 32 2" xfId="5230"/>
    <cellStyle name="Normal 43 32 2 2" xfId="9631"/>
    <cellStyle name="Normal 43 32 3" xfId="3759"/>
    <cellStyle name="Normal 43 32 3 2" xfId="8164"/>
    <cellStyle name="Normal 43 32 4" xfId="6702"/>
    <cellStyle name="Normal 43 33" xfId="1677"/>
    <cellStyle name="Normal 43 33 2" xfId="5231"/>
    <cellStyle name="Normal 43 33 2 2" xfId="9632"/>
    <cellStyle name="Normal 43 33 3" xfId="3760"/>
    <cellStyle name="Normal 43 33 3 2" xfId="8165"/>
    <cellStyle name="Normal 43 33 4" xfId="6703"/>
    <cellStyle name="Normal 43 34" xfId="1678"/>
    <cellStyle name="Normal 43 34 2" xfId="5232"/>
    <cellStyle name="Normal 43 34 2 2" xfId="9633"/>
    <cellStyle name="Normal 43 34 3" xfId="3761"/>
    <cellStyle name="Normal 43 34 3 2" xfId="8166"/>
    <cellStyle name="Normal 43 34 4" xfId="6704"/>
    <cellStyle name="Normal 43 35" xfId="1679"/>
    <cellStyle name="Normal 43 35 2" xfId="5233"/>
    <cellStyle name="Normal 43 35 2 2" xfId="9634"/>
    <cellStyle name="Normal 43 35 3" xfId="3762"/>
    <cellStyle name="Normal 43 35 3 2" xfId="8167"/>
    <cellStyle name="Normal 43 35 4" xfId="6705"/>
    <cellStyle name="Normal 43 36" xfId="1680"/>
    <cellStyle name="Normal 43 36 2" xfId="5234"/>
    <cellStyle name="Normal 43 36 2 2" xfId="9635"/>
    <cellStyle name="Normal 43 36 3" xfId="3763"/>
    <cellStyle name="Normal 43 36 3 2" xfId="8168"/>
    <cellStyle name="Normal 43 36 4" xfId="6706"/>
    <cellStyle name="Normal 43 37" xfId="1681"/>
    <cellStyle name="Normal 43 37 2" xfId="5235"/>
    <cellStyle name="Normal 43 37 2 2" xfId="9636"/>
    <cellStyle name="Normal 43 37 3" xfId="3764"/>
    <cellStyle name="Normal 43 37 3 2" xfId="8169"/>
    <cellStyle name="Normal 43 37 4" xfId="6707"/>
    <cellStyle name="Normal 43 38" xfId="1682"/>
    <cellStyle name="Normal 43 38 2" xfId="5236"/>
    <cellStyle name="Normal 43 38 2 2" xfId="9637"/>
    <cellStyle name="Normal 43 38 3" xfId="3765"/>
    <cellStyle name="Normal 43 38 3 2" xfId="8170"/>
    <cellStyle name="Normal 43 38 4" xfId="6708"/>
    <cellStyle name="Normal 43 39" xfId="1683"/>
    <cellStyle name="Normal 43 39 2" xfId="5237"/>
    <cellStyle name="Normal 43 39 2 2" xfId="9638"/>
    <cellStyle name="Normal 43 39 3" xfId="3766"/>
    <cellStyle name="Normal 43 39 3 2" xfId="8171"/>
    <cellStyle name="Normal 43 39 4" xfId="6709"/>
    <cellStyle name="Normal 43 4" xfId="1684"/>
    <cellStyle name="Normal 43 4 2" xfId="5238"/>
    <cellStyle name="Normal 43 4 2 2" xfId="9639"/>
    <cellStyle name="Normal 43 4 3" xfId="3767"/>
    <cellStyle name="Normal 43 4 3 2" xfId="8172"/>
    <cellStyle name="Normal 43 4 4" xfId="6710"/>
    <cellStyle name="Normal 43 40" xfId="1685"/>
    <cellStyle name="Normal 43 40 2" xfId="5239"/>
    <cellStyle name="Normal 43 40 2 2" xfId="9640"/>
    <cellStyle name="Normal 43 40 3" xfId="3768"/>
    <cellStyle name="Normal 43 40 3 2" xfId="8173"/>
    <cellStyle name="Normal 43 40 4" xfId="6711"/>
    <cellStyle name="Normal 43 41" xfId="1686"/>
    <cellStyle name="Normal 43 41 2" xfId="5240"/>
    <cellStyle name="Normal 43 41 2 2" xfId="9641"/>
    <cellStyle name="Normal 43 41 3" xfId="3769"/>
    <cellStyle name="Normal 43 41 3 2" xfId="8174"/>
    <cellStyle name="Normal 43 41 4" xfId="6712"/>
    <cellStyle name="Normal 43 42" xfId="1687"/>
    <cellStyle name="Normal 43 42 2" xfId="5241"/>
    <cellStyle name="Normal 43 42 2 2" xfId="9642"/>
    <cellStyle name="Normal 43 42 3" xfId="3770"/>
    <cellStyle name="Normal 43 42 3 2" xfId="8175"/>
    <cellStyle name="Normal 43 42 4" xfId="6713"/>
    <cellStyle name="Normal 43 43" xfId="5205"/>
    <cellStyle name="Normal 43 43 2" xfId="9606"/>
    <cellStyle name="Normal 43 44" xfId="3734"/>
    <cellStyle name="Normal 43 44 2" xfId="8139"/>
    <cellStyle name="Normal 43 45" xfId="6677"/>
    <cellStyle name="Normal 43 5" xfId="1688"/>
    <cellStyle name="Normal 43 5 2" xfId="5242"/>
    <cellStyle name="Normal 43 5 2 2" xfId="9643"/>
    <cellStyle name="Normal 43 5 3" xfId="3771"/>
    <cellStyle name="Normal 43 5 3 2" xfId="8176"/>
    <cellStyle name="Normal 43 5 4" xfId="6714"/>
    <cellStyle name="Normal 43 6" xfId="1689"/>
    <cellStyle name="Normal 43 6 2" xfId="5243"/>
    <cellStyle name="Normal 43 6 2 2" xfId="9644"/>
    <cellStyle name="Normal 43 6 3" xfId="3772"/>
    <cellStyle name="Normal 43 6 3 2" xfId="8177"/>
    <cellStyle name="Normal 43 6 4" xfId="6715"/>
    <cellStyle name="Normal 43 7" xfId="1690"/>
    <cellStyle name="Normal 43 7 2" xfId="5244"/>
    <cellStyle name="Normal 43 7 2 2" xfId="9645"/>
    <cellStyle name="Normal 43 7 3" xfId="3773"/>
    <cellStyle name="Normal 43 7 3 2" xfId="8178"/>
    <cellStyle name="Normal 43 7 4" xfId="6716"/>
    <cellStyle name="Normal 43 8" xfId="1691"/>
    <cellStyle name="Normal 43 8 2" xfId="5245"/>
    <cellStyle name="Normal 43 8 2 2" xfId="9646"/>
    <cellStyle name="Normal 43 8 3" xfId="3774"/>
    <cellStyle name="Normal 43 8 3 2" xfId="8179"/>
    <cellStyle name="Normal 43 8 4" xfId="6717"/>
    <cellStyle name="Normal 43 9" xfId="1692"/>
    <cellStyle name="Normal 43 9 2" xfId="5246"/>
    <cellStyle name="Normal 43 9 2 2" xfId="9647"/>
    <cellStyle name="Normal 43 9 3" xfId="3775"/>
    <cellStyle name="Normal 43 9 3 2" xfId="8180"/>
    <cellStyle name="Normal 43 9 4" xfId="6718"/>
    <cellStyle name="Normal 44 2" xfId="1693"/>
    <cellStyle name="Normal 44 2 2" xfId="1694"/>
    <cellStyle name="Normal 44 3" xfId="1695"/>
    <cellStyle name="Normal 44 3 2" xfId="1696"/>
    <cellStyle name="Normal 44 4" xfId="1697"/>
    <cellStyle name="Normal 44 4 2" xfId="1698"/>
    <cellStyle name="Normal 44 5" xfId="1699"/>
    <cellStyle name="Normal 44 5 2" xfId="1700"/>
    <cellStyle name="Normal 44 6" xfId="1701"/>
    <cellStyle name="Normal 44 6 2" xfId="1702"/>
    <cellStyle name="Normal 44 7" xfId="1703"/>
    <cellStyle name="Normal 44 7 2" xfId="1704"/>
    <cellStyle name="Normal 46 2" xfId="1705"/>
    <cellStyle name="Normal 46 2 2" xfId="1706"/>
    <cellStyle name="Normal 46 3" xfId="1707"/>
    <cellStyle name="Normal 46 3 2" xfId="1708"/>
    <cellStyle name="Normal 46 4" xfId="1709"/>
    <cellStyle name="Normal 46 4 2" xfId="1710"/>
    <cellStyle name="Normal 46 5" xfId="1711"/>
    <cellStyle name="Normal 46 5 2" xfId="1712"/>
    <cellStyle name="Normal 46 6" xfId="1713"/>
    <cellStyle name="Normal 46 6 2" xfId="1714"/>
    <cellStyle name="Normal 46 7" xfId="1715"/>
    <cellStyle name="Normal 46 7 2" xfId="1716"/>
    <cellStyle name="Normal 47" xfId="1717"/>
    <cellStyle name="Normal 47 10" xfId="1718"/>
    <cellStyle name="Normal 47 10 2" xfId="5248"/>
    <cellStyle name="Normal 47 10 2 2" xfId="9649"/>
    <cellStyle name="Normal 47 10 3" xfId="3777"/>
    <cellStyle name="Normal 47 10 3 2" xfId="8182"/>
    <cellStyle name="Normal 47 10 4" xfId="6720"/>
    <cellStyle name="Normal 47 11" xfId="1719"/>
    <cellStyle name="Normal 47 11 2" xfId="5249"/>
    <cellStyle name="Normal 47 11 2 2" xfId="9650"/>
    <cellStyle name="Normal 47 11 3" xfId="3778"/>
    <cellStyle name="Normal 47 11 3 2" xfId="8183"/>
    <cellStyle name="Normal 47 11 4" xfId="6721"/>
    <cellStyle name="Normal 47 12" xfId="1720"/>
    <cellStyle name="Normal 47 12 2" xfId="5250"/>
    <cellStyle name="Normal 47 12 2 2" xfId="9651"/>
    <cellStyle name="Normal 47 12 3" xfId="3779"/>
    <cellStyle name="Normal 47 12 3 2" xfId="8184"/>
    <cellStyle name="Normal 47 12 4" xfId="6722"/>
    <cellStyle name="Normal 47 13" xfId="1721"/>
    <cellStyle name="Normal 47 13 2" xfId="5251"/>
    <cellStyle name="Normal 47 13 2 2" xfId="9652"/>
    <cellStyle name="Normal 47 13 3" xfId="3780"/>
    <cellStyle name="Normal 47 13 3 2" xfId="8185"/>
    <cellStyle name="Normal 47 13 4" xfId="6723"/>
    <cellStyle name="Normal 47 14" xfId="1722"/>
    <cellStyle name="Normal 47 14 2" xfId="5252"/>
    <cellStyle name="Normal 47 14 2 2" xfId="9653"/>
    <cellStyle name="Normal 47 14 3" xfId="3781"/>
    <cellStyle name="Normal 47 14 3 2" xfId="8186"/>
    <cellStyle name="Normal 47 14 4" xfId="6724"/>
    <cellStyle name="Normal 47 15" xfId="1723"/>
    <cellStyle name="Normal 47 15 2" xfId="5253"/>
    <cellStyle name="Normal 47 15 2 2" xfId="9654"/>
    <cellStyle name="Normal 47 15 3" xfId="3782"/>
    <cellStyle name="Normal 47 15 3 2" xfId="8187"/>
    <cellStyle name="Normal 47 15 4" xfId="6725"/>
    <cellStyle name="Normal 47 16" xfId="1724"/>
    <cellStyle name="Normal 47 16 2" xfId="5254"/>
    <cellStyle name="Normal 47 16 2 2" xfId="9655"/>
    <cellStyle name="Normal 47 16 3" xfId="3783"/>
    <cellStyle name="Normal 47 16 3 2" xfId="8188"/>
    <cellStyle name="Normal 47 16 4" xfId="6726"/>
    <cellStyle name="Normal 47 17" xfId="1725"/>
    <cellStyle name="Normal 47 17 2" xfId="5255"/>
    <cellStyle name="Normal 47 17 2 2" xfId="9656"/>
    <cellStyle name="Normal 47 17 3" xfId="3784"/>
    <cellStyle name="Normal 47 17 3 2" xfId="8189"/>
    <cellStyle name="Normal 47 17 4" xfId="6727"/>
    <cellStyle name="Normal 47 18" xfId="1726"/>
    <cellStyle name="Normal 47 18 2" xfId="5256"/>
    <cellStyle name="Normal 47 18 2 2" xfId="9657"/>
    <cellStyle name="Normal 47 18 3" xfId="3785"/>
    <cellStyle name="Normal 47 18 3 2" xfId="8190"/>
    <cellStyle name="Normal 47 18 4" xfId="6728"/>
    <cellStyle name="Normal 47 19" xfId="1727"/>
    <cellStyle name="Normal 47 19 2" xfId="5257"/>
    <cellStyle name="Normal 47 19 2 2" xfId="9658"/>
    <cellStyle name="Normal 47 19 3" xfId="3786"/>
    <cellStyle name="Normal 47 19 3 2" xfId="8191"/>
    <cellStyle name="Normal 47 19 4" xfId="6729"/>
    <cellStyle name="Normal 47 2" xfId="1728"/>
    <cellStyle name="Normal 47 2 2" xfId="5258"/>
    <cellStyle name="Normal 47 2 2 2" xfId="9659"/>
    <cellStyle name="Normal 47 2 3" xfId="3787"/>
    <cellStyle name="Normal 47 2 3 2" xfId="8192"/>
    <cellStyle name="Normal 47 2 4" xfId="6730"/>
    <cellStyle name="Normal 47 20" xfId="1729"/>
    <cellStyle name="Normal 47 20 2" xfId="5259"/>
    <cellStyle name="Normal 47 20 2 2" xfId="9660"/>
    <cellStyle name="Normal 47 20 3" xfId="3788"/>
    <cellStyle name="Normal 47 20 3 2" xfId="8193"/>
    <cellStyle name="Normal 47 20 4" xfId="6731"/>
    <cellStyle name="Normal 47 21" xfId="1730"/>
    <cellStyle name="Normal 47 21 2" xfId="5260"/>
    <cellStyle name="Normal 47 21 2 2" xfId="9661"/>
    <cellStyle name="Normal 47 21 3" xfId="3789"/>
    <cellStyle name="Normal 47 21 3 2" xfId="8194"/>
    <cellStyle name="Normal 47 21 4" xfId="6732"/>
    <cellStyle name="Normal 47 22" xfId="1731"/>
    <cellStyle name="Normal 47 22 2" xfId="5261"/>
    <cellStyle name="Normal 47 22 2 2" xfId="9662"/>
    <cellStyle name="Normal 47 22 3" xfId="3790"/>
    <cellStyle name="Normal 47 22 3 2" xfId="8195"/>
    <cellStyle name="Normal 47 22 4" xfId="6733"/>
    <cellStyle name="Normal 47 23" xfId="1732"/>
    <cellStyle name="Normal 47 23 2" xfId="5262"/>
    <cellStyle name="Normal 47 23 2 2" xfId="9663"/>
    <cellStyle name="Normal 47 23 3" xfId="3791"/>
    <cellStyle name="Normal 47 23 3 2" xfId="8196"/>
    <cellStyle name="Normal 47 23 4" xfId="6734"/>
    <cellStyle name="Normal 47 24" xfId="1733"/>
    <cellStyle name="Normal 47 24 2" xfId="5263"/>
    <cellStyle name="Normal 47 24 2 2" xfId="9664"/>
    <cellStyle name="Normal 47 24 3" xfId="3792"/>
    <cellStyle name="Normal 47 24 3 2" xfId="8197"/>
    <cellStyle name="Normal 47 24 4" xfId="6735"/>
    <cellStyle name="Normal 47 25" xfId="1734"/>
    <cellStyle name="Normal 47 25 2" xfId="5264"/>
    <cellStyle name="Normal 47 25 2 2" xfId="9665"/>
    <cellStyle name="Normal 47 25 3" xfId="3793"/>
    <cellStyle name="Normal 47 25 3 2" xfId="8198"/>
    <cellStyle name="Normal 47 25 4" xfId="6736"/>
    <cellStyle name="Normal 47 26" xfId="1735"/>
    <cellStyle name="Normal 47 26 2" xfId="5265"/>
    <cellStyle name="Normal 47 26 2 2" xfId="9666"/>
    <cellStyle name="Normal 47 26 3" xfId="3794"/>
    <cellStyle name="Normal 47 26 3 2" xfId="8199"/>
    <cellStyle name="Normal 47 26 4" xfId="6737"/>
    <cellStyle name="Normal 47 27" xfId="1736"/>
    <cellStyle name="Normal 47 27 2" xfId="5266"/>
    <cellStyle name="Normal 47 27 2 2" xfId="9667"/>
    <cellStyle name="Normal 47 27 3" xfId="3795"/>
    <cellStyle name="Normal 47 27 3 2" xfId="8200"/>
    <cellStyle name="Normal 47 27 4" xfId="6738"/>
    <cellStyle name="Normal 47 28" xfId="1737"/>
    <cellStyle name="Normal 47 28 2" xfId="5267"/>
    <cellStyle name="Normal 47 28 2 2" xfId="9668"/>
    <cellStyle name="Normal 47 28 3" xfId="3796"/>
    <cellStyle name="Normal 47 28 3 2" xfId="8201"/>
    <cellStyle name="Normal 47 28 4" xfId="6739"/>
    <cellStyle name="Normal 47 29" xfId="1738"/>
    <cellStyle name="Normal 47 29 2" xfId="5268"/>
    <cellStyle name="Normal 47 29 2 2" xfId="9669"/>
    <cellStyle name="Normal 47 29 3" xfId="3797"/>
    <cellStyle name="Normal 47 29 3 2" xfId="8202"/>
    <cellStyle name="Normal 47 29 4" xfId="6740"/>
    <cellStyle name="Normal 47 3" xfId="1739"/>
    <cellStyle name="Normal 47 3 2" xfId="5269"/>
    <cellStyle name="Normal 47 3 2 2" xfId="9670"/>
    <cellStyle name="Normal 47 3 3" xfId="3798"/>
    <cellStyle name="Normal 47 3 3 2" xfId="8203"/>
    <cellStyle name="Normal 47 3 4" xfId="6741"/>
    <cellStyle name="Normal 47 30" xfId="1740"/>
    <cellStyle name="Normal 47 30 2" xfId="5270"/>
    <cellStyle name="Normal 47 30 2 2" xfId="9671"/>
    <cellStyle name="Normal 47 30 3" xfId="3799"/>
    <cellStyle name="Normal 47 30 3 2" xfId="8204"/>
    <cellStyle name="Normal 47 30 4" xfId="6742"/>
    <cellStyle name="Normal 47 31" xfId="1741"/>
    <cellStyle name="Normal 47 31 2" xfId="5271"/>
    <cellStyle name="Normal 47 31 2 2" xfId="9672"/>
    <cellStyle name="Normal 47 31 3" xfId="3800"/>
    <cellStyle name="Normal 47 31 3 2" xfId="8205"/>
    <cellStyle name="Normal 47 31 4" xfId="6743"/>
    <cellStyle name="Normal 47 32" xfId="1742"/>
    <cellStyle name="Normal 47 32 2" xfId="5272"/>
    <cellStyle name="Normal 47 32 2 2" xfId="9673"/>
    <cellStyle name="Normal 47 32 3" xfId="3801"/>
    <cellStyle name="Normal 47 32 3 2" xfId="8206"/>
    <cellStyle name="Normal 47 32 4" xfId="6744"/>
    <cellStyle name="Normal 47 33" xfId="1743"/>
    <cellStyle name="Normal 47 33 2" xfId="5273"/>
    <cellStyle name="Normal 47 33 2 2" xfId="9674"/>
    <cellStyle name="Normal 47 33 3" xfId="3802"/>
    <cellStyle name="Normal 47 33 3 2" xfId="8207"/>
    <cellStyle name="Normal 47 33 4" xfId="6745"/>
    <cellStyle name="Normal 47 34" xfId="1744"/>
    <cellStyle name="Normal 47 34 2" xfId="5274"/>
    <cellStyle name="Normal 47 34 2 2" xfId="9675"/>
    <cellStyle name="Normal 47 34 3" xfId="3803"/>
    <cellStyle name="Normal 47 34 3 2" xfId="8208"/>
    <cellStyle name="Normal 47 34 4" xfId="6746"/>
    <cellStyle name="Normal 47 35" xfId="1745"/>
    <cellStyle name="Normal 47 35 2" xfId="5275"/>
    <cellStyle name="Normal 47 35 2 2" xfId="9676"/>
    <cellStyle name="Normal 47 35 3" xfId="3804"/>
    <cellStyle name="Normal 47 35 3 2" xfId="8209"/>
    <cellStyle name="Normal 47 35 4" xfId="6747"/>
    <cellStyle name="Normal 47 36" xfId="1746"/>
    <cellStyle name="Normal 47 36 2" xfId="5276"/>
    <cellStyle name="Normal 47 36 2 2" xfId="9677"/>
    <cellStyle name="Normal 47 36 3" xfId="3805"/>
    <cellStyle name="Normal 47 36 3 2" xfId="8210"/>
    <cellStyle name="Normal 47 36 4" xfId="6748"/>
    <cellStyle name="Normal 47 37" xfId="1747"/>
    <cellStyle name="Normal 47 37 2" xfId="5277"/>
    <cellStyle name="Normal 47 37 2 2" xfId="9678"/>
    <cellStyle name="Normal 47 37 3" xfId="3806"/>
    <cellStyle name="Normal 47 37 3 2" xfId="8211"/>
    <cellStyle name="Normal 47 37 4" xfId="6749"/>
    <cellStyle name="Normal 47 38" xfId="1748"/>
    <cellStyle name="Normal 47 38 2" xfId="5278"/>
    <cellStyle name="Normal 47 38 2 2" xfId="9679"/>
    <cellStyle name="Normal 47 38 3" xfId="3807"/>
    <cellStyle name="Normal 47 38 3 2" xfId="8212"/>
    <cellStyle name="Normal 47 38 4" xfId="6750"/>
    <cellStyle name="Normal 47 39" xfId="1749"/>
    <cellStyle name="Normal 47 39 2" xfId="5279"/>
    <cellStyle name="Normal 47 39 2 2" xfId="9680"/>
    <cellStyle name="Normal 47 39 3" xfId="3808"/>
    <cellStyle name="Normal 47 39 3 2" xfId="8213"/>
    <cellStyle name="Normal 47 39 4" xfId="6751"/>
    <cellStyle name="Normal 47 4" xfId="1750"/>
    <cellStyle name="Normal 47 4 2" xfId="5280"/>
    <cellStyle name="Normal 47 4 2 2" xfId="9681"/>
    <cellStyle name="Normal 47 4 3" xfId="3809"/>
    <cellStyle name="Normal 47 4 3 2" xfId="8214"/>
    <cellStyle name="Normal 47 4 4" xfId="6752"/>
    <cellStyle name="Normal 47 40" xfId="1751"/>
    <cellStyle name="Normal 47 40 2" xfId="5281"/>
    <cellStyle name="Normal 47 40 2 2" xfId="9682"/>
    <cellStyle name="Normal 47 40 3" xfId="3810"/>
    <cellStyle name="Normal 47 40 3 2" xfId="8215"/>
    <cellStyle name="Normal 47 40 4" xfId="6753"/>
    <cellStyle name="Normal 47 41" xfId="1752"/>
    <cellStyle name="Normal 47 41 2" xfId="5282"/>
    <cellStyle name="Normal 47 41 2 2" xfId="9683"/>
    <cellStyle name="Normal 47 41 3" xfId="3811"/>
    <cellStyle name="Normal 47 41 3 2" xfId="8216"/>
    <cellStyle name="Normal 47 41 4" xfId="6754"/>
    <cellStyle name="Normal 47 42" xfId="1753"/>
    <cellStyle name="Normal 47 42 2" xfId="5283"/>
    <cellStyle name="Normal 47 42 2 2" xfId="9684"/>
    <cellStyle name="Normal 47 42 3" xfId="3812"/>
    <cellStyle name="Normal 47 42 3 2" xfId="8217"/>
    <cellStyle name="Normal 47 42 4" xfId="6755"/>
    <cellStyle name="Normal 47 43" xfId="5247"/>
    <cellStyle name="Normal 47 43 2" xfId="9648"/>
    <cellStyle name="Normal 47 44" xfId="3776"/>
    <cellStyle name="Normal 47 44 2" xfId="8181"/>
    <cellStyle name="Normal 47 45" xfId="6719"/>
    <cellStyle name="Normal 47 5" xfId="1754"/>
    <cellStyle name="Normal 47 5 2" xfId="5284"/>
    <cellStyle name="Normal 47 5 2 2" xfId="9685"/>
    <cellStyle name="Normal 47 5 3" xfId="3813"/>
    <cellStyle name="Normal 47 5 3 2" xfId="8218"/>
    <cellStyle name="Normal 47 5 4" xfId="6756"/>
    <cellStyle name="Normal 47 6" xfId="1755"/>
    <cellStyle name="Normal 47 6 2" xfId="5285"/>
    <cellStyle name="Normal 47 6 2 2" xfId="9686"/>
    <cellStyle name="Normal 47 6 3" xfId="3814"/>
    <cellStyle name="Normal 47 6 3 2" xfId="8219"/>
    <cellStyle name="Normal 47 6 4" xfId="6757"/>
    <cellStyle name="Normal 47 7" xfId="1756"/>
    <cellStyle name="Normal 47 7 2" xfId="5286"/>
    <cellStyle name="Normal 47 7 2 2" xfId="9687"/>
    <cellStyle name="Normal 47 7 3" xfId="3815"/>
    <cellStyle name="Normal 47 7 3 2" xfId="8220"/>
    <cellStyle name="Normal 47 7 4" xfId="6758"/>
    <cellStyle name="Normal 47 8" xfId="1757"/>
    <cellStyle name="Normal 47 8 2" xfId="5287"/>
    <cellStyle name="Normal 47 8 2 2" xfId="9688"/>
    <cellStyle name="Normal 47 8 3" xfId="3816"/>
    <cellStyle name="Normal 47 8 3 2" xfId="8221"/>
    <cellStyle name="Normal 47 8 4" xfId="6759"/>
    <cellStyle name="Normal 47 9" xfId="1758"/>
    <cellStyle name="Normal 47 9 2" xfId="5288"/>
    <cellStyle name="Normal 47 9 2 2" xfId="9689"/>
    <cellStyle name="Normal 47 9 3" xfId="3817"/>
    <cellStyle name="Normal 47 9 3 2" xfId="8222"/>
    <cellStyle name="Normal 47 9 4" xfId="6760"/>
    <cellStyle name="Normal 48 2" xfId="1759"/>
    <cellStyle name="Normal 48 2 2" xfId="1760"/>
    <cellStyle name="Normal 48 3" xfId="1761"/>
    <cellStyle name="Normal 48 3 2" xfId="1762"/>
    <cellStyle name="Normal 48 4" xfId="1763"/>
    <cellStyle name="Normal 48 4 2" xfId="1764"/>
    <cellStyle name="Normal 48 5" xfId="1765"/>
    <cellStyle name="Normal 48 5 2" xfId="1766"/>
    <cellStyle name="Normal 48 6" xfId="1767"/>
    <cellStyle name="Normal 48 6 2" xfId="1768"/>
    <cellStyle name="Normal 48 7" xfId="1769"/>
    <cellStyle name="Normal 48 7 2" xfId="1770"/>
    <cellStyle name="Normal 49" xfId="1771"/>
    <cellStyle name="Normal 49 10" xfId="1772"/>
    <cellStyle name="Normal 49 10 2" xfId="5290"/>
    <cellStyle name="Normal 49 10 2 2" xfId="9691"/>
    <cellStyle name="Normal 49 10 3" xfId="3819"/>
    <cellStyle name="Normal 49 10 3 2" xfId="8224"/>
    <cellStyle name="Normal 49 10 4" xfId="6762"/>
    <cellStyle name="Normal 49 11" xfId="1773"/>
    <cellStyle name="Normal 49 11 2" xfId="5291"/>
    <cellStyle name="Normal 49 11 2 2" xfId="9692"/>
    <cellStyle name="Normal 49 11 3" xfId="3820"/>
    <cellStyle name="Normal 49 11 3 2" xfId="8225"/>
    <cellStyle name="Normal 49 11 4" xfId="6763"/>
    <cellStyle name="Normal 49 12" xfId="1774"/>
    <cellStyle name="Normal 49 12 2" xfId="5292"/>
    <cellStyle name="Normal 49 12 2 2" xfId="9693"/>
    <cellStyle name="Normal 49 12 3" xfId="3821"/>
    <cellStyle name="Normal 49 12 3 2" xfId="8226"/>
    <cellStyle name="Normal 49 12 4" xfId="6764"/>
    <cellStyle name="Normal 49 13" xfId="1775"/>
    <cellStyle name="Normal 49 13 2" xfId="5293"/>
    <cellStyle name="Normal 49 13 2 2" xfId="9694"/>
    <cellStyle name="Normal 49 13 3" xfId="3822"/>
    <cellStyle name="Normal 49 13 3 2" xfId="8227"/>
    <cellStyle name="Normal 49 13 4" xfId="6765"/>
    <cellStyle name="Normal 49 14" xfId="1776"/>
    <cellStyle name="Normal 49 14 2" xfId="5294"/>
    <cellStyle name="Normal 49 14 2 2" xfId="9695"/>
    <cellStyle name="Normal 49 14 3" xfId="3823"/>
    <cellStyle name="Normal 49 14 3 2" xfId="8228"/>
    <cellStyle name="Normal 49 14 4" xfId="6766"/>
    <cellStyle name="Normal 49 15" xfId="1777"/>
    <cellStyle name="Normal 49 15 2" xfId="5295"/>
    <cellStyle name="Normal 49 15 2 2" xfId="9696"/>
    <cellStyle name="Normal 49 15 3" xfId="3824"/>
    <cellStyle name="Normal 49 15 3 2" xfId="8229"/>
    <cellStyle name="Normal 49 15 4" xfId="6767"/>
    <cellStyle name="Normal 49 16" xfId="1778"/>
    <cellStyle name="Normal 49 16 2" xfId="5296"/>
    <cellStyle name="Normal 49 16 2 2" xfId="9697"/>
    <cellStyle name="Normal 49 16 3" xfId="3825"/>
    <cellStyle name="Normal 49 16 3 2" xfId="8230"/>
    <cellStyle name="Normal 49 16 4" xfId="6768"/>
    <cellStyle name="Normal 49 17" xfId="1779"/>
    <cellStyle name="Normal 49 17 2" xfId="5297"/>
    <cellStyle name="Normal 49 17 2 2" xfId="9698"/>
    <cellStyle name="Normal 49 17 3" xfId="3826"/>
    <cellStyle name="Normal 49 17 3 2" xfId="8231"/>
    <cellStyle name="Normal 49 17 4" xfId="6769"/>
    <cellStyle name="Normal 49 18" xfId="1780"/>
    <cellStyle name="Normal 49 18 2" xfId="5298"/>
    <cellStyle name="Normal 49 18 2 2" xfId="9699"/>
    <cellStyle name="Normal 49 18 3" xfId="3827"/>
    <cellStyle name="Normal 49 18 3 2" xfId="8232"/>
    <cellStyle name="Normal 49 18 4" xfId="6770"/>
    <cellStyle name="Normal 49 19" xfId="1781"/>
    <cellStyle name="Normal 49 19 2" xfId="5299"/>
    <cellStyle name="Normal 49 19 2 2" xfId="9700"/>
    <cellStyle name="Normal 49 19 3" xfId="3828"/>
    <cellStyle name="Normal 49 19 3 2" xfId="8233"/>
    <cellStyle name="Normal 49 19 4" xfId="6771"/>
    <cellStyle name="Normal 49 2" xfId="1782"/>
    <cellStyle name="Normal 49 2 2" xfId="5300"/>
    <cellStyle name="Normal 49 2 2 2" xfId="9701"/>
    <cellStyle name="Normal 49 2 3" xfId="3829"/>
    <cellStyle name="Normal 49 2 3 2" xfId="8234"/>
    <cellStyle name="Normal 49 2 4" xfId="6772"/>
    <cellStyle name="Normal 49 20" xfId="1783"/>
    <cellStyle name="Normal 49 20 2" xfId="5301"/>
    <cellStyle name="Normal 49 20 2 2" xfId="9702"/>
    <cellStyle name="Normal 49 20 3" xfId="3830"/>
    <cellStyle name="Normal 49 20 3 2" xfId="8235"/>
    <cellStyle name="Normal 49 20 4" xfId="6773"/>
    <cellStyle name="Normal 49 21" xfId="1784"/>
    <cellStyle name="Normal 49 21 2" xfId="5302"/>
    <cellStyle name="Normal 49 21 2 2" xfId="9703"/>
    <cellStyle name="Normal 49 21 3" xfId="3831"/>
    <cellStyle name="Normal 49 21 3 2" xfId="8236"/>
    <cellStyle name="Normal 49 21 4" xfId="6774"/>
    <cellStyle name="Normal 49 22" xfId="1785"/>
    <cellStyle name="Normal 49 22 2" xfId="5303"/>
    <cellStyle name="Normal 49 22 2 2" xfId="9704"/>
    <cellStyle name="Normal 49 22 3" xfId="3832"/>
    <cellStyle name="Normal 49 22 3 2" xfId="8237"/>
    <cellStyle name="Normal 49 22 4" xfId="6775"/>
    <cellStyle name="Normal 49 23" xfId="1786"/>
    <cellStyle name="Normal 49 23 2" xfId="5304"/>
    <cellStyle name="Normal 49 23 2 2" xfId="9705"/>
    <cellStyle name="Normal 49 23 3" xfId="3833"/>
    <cellStyle name="Normal 49 23 3 2" xfId="8238"/>
    <cellStyle name="Normal 49 23 4" xfId="6776"/>
    <cellStyle name="Normal 49 24" xfId="1787"/>
    <cellStyle name="Normal 49 24 2" xfId="5305"/>
    <cellStyle name="Normal 49 24 2 2" xfId="9706"/>
    <cellStyle name="Normal 49 24 3" xfId="3834"/>
    <cellStyle name="Normal 49 24 3 2" xfId="8239"/>
    <cellStyle name="Normal 49 24 4" xfId="6777"/>
    <cellStyle name="Normal 49 25" xfId="1788"/>
    <cellStyle name="Normal 49 25 2" xfId="5306"/>
    <cellStyle name="Normal 49 25 2 2" xfId="9707"/>
    <cellStyle name="Normal 49 25 3" xfId="3835"/>
    <cellStyle name="Normal 49 25 3 2" xfId="8240"/>
    <cellStyle name="Normal 49 25 4" xfId="6778"/>
    <cellStyle name="Normal 49 26" xfId="1789"/>
    <cellStyle name="Normal 49 26 2" xfId="5307"/>
    <cellStyle name="Normal 49 26 2 2" xfId="9708"/>
    <cellStyle name="Normal 49 26 3" xfId="3836"/>
    <cellStyle name="Normal 49 26 3 2" xfId="8241"/>
    <cellStyle name="Normal 49 26 4" xfId="6779"/>
    <cellStyle name="Normal 49 27" xfId="1790"/>
    <cellStyle name="Normal 49 27 2" xfId="5308"/>
    <cellStyle name="Normal 49 27 2 2" xfId="9709"/>
    <cellStyle name="Normal 49 27 3" xfId="3837"/>
    <cellStyle name="Normal 49 27 3 2" xfId="8242"/>
    <cellStyle name="Normal 49 27 4" xfId="6780"/>
    <cellStyle name="Normal 49 28" xfId="1791"/>
    <cellStyle name="Normal 49 28 2" xfId="5309"/>
    <cellStyle name="Normal 49 28 2 2" xfId="9710"/>
    <cellStyle name="Normal 49 28 3" xfId="3838"/>
    <cellStyle name="Normal 49 28 3 2" xfId="8243"/>
    <cellStyle name="Normal 49 28 4" xfId="6781"/>
    <cellStyle name="Normal 49 29" xfId="1792"/>
    <cellStyle name="Normal 49 29 2" xfId="5310"/>
    <cellStyle name="Normal 49 29 2 2" xfId="9711"/>
    <cellStyle name="Normal 49 29 3" xfId="3839"/>
    <cellStyle name="Normal 49 29 3 2" xfId="8244"/>
    <cellStyle name="Normal 49 29 4" xfId="6782"/>
    <cellStyle name="Normal 49 3" xfId="1793"/>
    <cellStyle name="Normal 49 3 2" xfId="5311"/>
    <cellStyle name="Normal 49 3 2 2" xfId="9712"/>
    <cellStyle name="Normal 49 3 3" xfId="3840"/>
    <cellStyle name="Normal 49 3 3 2" xfId="8245"/>
    <cellStyle name="Normal 49 3 4" xfId="6783"/>
    <cellStyle name="Normal 49 30" xfId="1794"/>
    <cellStyle name="Normal 49 30 2" xfId="5312"/>
    <cellStyle name="Normal 49 30 2 2" xfId="9713"/>
    <cellStyle name="Normal 49 30 3" xfId="3841"/>
    <cellStyle name="Normal 49 30 3 2" xfId="8246"/>
    <cellStyle name="Normal 49 30 4" xfId="6784"/>
    <cellStyle name="Normal 49 31" xfId="1795"/>
    <cellStyle name="Normal 49 31 2" xfId="5313"/>
    <cellStyle name="Normal 49 31 2 2" xfId="9714"/>
    <cellStyle name="Normal 49 31 3" xfId="3842"/>
    <cellStyle name="Normal 49 31 3 2" xfId="8247"/>
    <cellStyle name="Normal 49 31 4" xfId="6785"/>
    <cellStyle name="Normal 49 32" xfId="1796"/>
    <cellStyle name="Normal 49 32 2" xfId="5314"/>
    <cellStyle name="Normal 49 32 2 2" xfId="9715"/>
    <cellStyle name="Normal 49 32 3" xfId="3843"/>
    <cellStyle name="Normal 49 32 3 2" xfId="8248"/>
    <cellStyle name="Normal 49 32 4" xfId="6786"/>
    <cellStyle name="Normal 49 33" xfId="1797"/>
    <cellStyle name="Normal 49 33 2" xfId="5315"/>
    <cellStyle name="Normal 49 33 2 2" xfId="9716"/>
    <cellStyle name="Normal 49 33 3" xfId="3844"/>
    <cellStyle name="Normal 49 33 3 2" xfId="8249"/>
    <cellStyle name="Normal 49 33 4" xfId="6787"/>
    <cellStyle name="Normal 49 34" xfId="1798"/>
    <cellStyle name="Normal 49 34 2" xfId="5316"/>
    <cellStyle name="Normal 49 34 2 2" xfId="9717"/>
    <cellStyle name="Normal 49 34 3" xfId="3845"/>
    <cellStyle name="Normal 49 34 3 2" xfId="8250"/>
    <cellStyle name="Normal 49 34 4" xfId="6788"/>
    <cellStyle name="Normal 49 35" xfId="1799"/>
    <cellStyle name="Normal 49 35 2" xfId="5317"/>
    <cellStyle name="Normal 49 35 2 2" xfId="9718"/>
    <cellStyle name="Normal 49 35 3" xfId="3846"/>
    <cellStyle name="Normal 49 35 3 2" xfId="8251"/>
    <cellStyle name="Normal 49 35 4" xfId="6789"/>
    <cellStyle name="Normal 49 36" xfId="1800"/>
    <cellStyle name="Normal 49 36 2" xfId="5318"/>
    <cellStyle name="Normal 49 36 2 2" xfId="9719"/>
    <cellStyle name="Normal 49 36 3" xfId="3847"/>
    <cellStyle name="Normal 49 36 3 2" xfId="8252"/>
    <cellStyle name="Normal 49 36 4" xfId="6790"/>
    <cellStyle name="Normal 49 37" xfId="1801"/>
    <cellStyle name="Normal 49 37 2" xfId="5319"/>
    <cellStyle name="Normal 49 37 2 2" xfId="9720"/>
    <cellStyle name="Normal 49 37 3" xfId="3848"/>
    <cellStyle name="Normal 49 37 3 2" xfId="8253"/>
    <cellStyle name="Normal 49 37 4" xfId="6791"/>
    <cellStyle name="Normal 49 38" xfId="1802"/>
    <cellStyle name="Normal 49 38 2" xfId="5320"/>
    <cellStyle name="Normal 49 38 2 2" xfId="9721"/>
    <cellStyle name="Normal 49 38 3" xfId="3849"/>
    <cellStyle name="Normal 49 38 3 2" xfId="8254"/>
    <cellStyle name="Normal 49 38 4" xfId="6792"/>
    <cellStyle name="Normal 49 39" xfId="1803"/>
    <cellStyle name="Normal 49 39 2" xfId="5321"/>
    <cellStyle name="Normal 49 39 2 2" xfId="9722"/>
    <cellStyle name="Normal 49 39 3" xfId="3850"/>
    <cellStyle name="Normal 49 39 3 2" xfId="8255"/>
    <cellStyle name="Normal 49 39 4" xfId="6793"/>
    <cellStyle name="Normal 49 4" xfId="1804"/>
    <cellStyle name="Normal 49 4 2" xfId="5322"/>
    <cellStyle name="Normal 49 4 2 2" xfId="9723"/>
    <cellStyle name="Normal 49 4 3" xfId="3851"/>
    <cellStyle name="Normal 49 4 3 2" xfId="8256"/>
    <cellStyle name="Normal 49 4 4" xfId="6794"/>
    <cellStyle name="Normal 49 40" xfId="1805"/>
    <cellStyle name="Normal 49 40 2" xfId="5323"/>
    <cellStyle name="Normal 49 40 2 2" xfId="9724"/>
    <cellStyle name="Normal 49 40 3" xfId="3852"/>
    <cellStyle name="Normal 49 40 3 2" xfId="8257"/>
    <cellStyle name="Normal 49 40 4" xfId="6795"/>
    <cellStyle name="Normal 49 41" xfId="1806"/>
    <cellStyle name="Normal 49 41 2" xfId="5324"/>
    <cellStyle name="Normal 49 41 2 2" xfId="9725"/>
    <cellStyle name="Normal 49 41 3" xfId="3853"/>
    <cellStyle name="Normal 49 41 3 2" xfId="8258"/>
    <cellStyle name="Normal 49 41 4" xfId="6796"/>
    <cellStyle name="Normal 49 42" xfId="1807"/>
    <cellStyle name="Normal 49 42 2" xfId="5325"/>
    <cellStyle name="Normal 49 42 2 2" xfId="9726"/>
    <cellStyle name="Normal 49 42 3" xfId="3854"/>
    <cellStyle name="Normal 49 42 3 2" xfId="8259"/>
    <cellStyle name="Normal 49 42 4" xfId="6797"/>
    <cellStyle name="Normal 49 43" xfId="5289"/>
    <cellStyle name="Normal 49 43 2" xfId="9690"/>
    <cellStyle name="Normal 49 44" xfId="3818"/>
    <cellStyle name="Normal 49 44 2" xfId="8223"/>
    <cellStyle name="Normal 49 45" xfId="6761"/>
    <cellStyle name="Normal 49 5" xfId="1808"/>
    <cellStyle name="Normal 49 5 2" xfId="5326"/>
    <cellStyle name="Normal 49 5 2 2" xfId="9727"/>
    <cellStyle name="Normal 49 5 3" xfId="3855"/>
    <cellStyle name="Normal 49 5 3 2" xfId="8260"/>
    <cellStyle name="Normal 49 5 4" xfId="6798"/>
    <cellStyle name="Normal 49 6" xfId="1809"/>
    <cellStyle name="Normal 49 6 2" xfId="5327"/>
    <cellStyle name="Normal 49 6 2 2" xfId="9728"/>
    <cellStyle name="Normal 49 6 3" xfId="3856"/>
    <cellStyle name="Normal 49 6 3 2" xfId="8261"/>
    <cellStyle name="Normal 49 6 4" xfId="6799"/>
    <cellStyle name="Normal 49 7" xfId="1810"/>
    <cellStyle name="Normal 49 7 2" xfId="5328"/>
    <cellStyle name="Normal 49 7 2 2" xfId="9729"/>
    <cellStyle name="Normal 49 7 3" xfId="3857"/>
    <cellStyle name="Normal 49 7 3 2" xfId="8262"/>
    <cellStyle name="Normal 49 7 4" xfId="6800"/>
    <cellStyle name="Normal 49 8" xfId="1811"/>
    <cellStyle name="Normal 49 8 2" xfId="5329"/>
    <cellStyle name="Normal 49 8 2 2" xfId="9730"/>
    <cellStyle name="Normal 49 8 3" xfId="3858"/>
    <cellStyle name="Normal 49 8 3 2" xfId="8263"/>
    <cellStyle name="Normal 49 8 4" xfId="6801"/>
    <cellStyle name="Normal 49 9" xfId="1812"/>
    <cellStyle name="Normal 49 9 2" xfId="5330"/>
    <cellStyle name="Normal 49 9 2 2" xfId="9731"/>
    <cellStyle name="Normal 49 9 3" xfId="3859"/>
    <cellStyle name="Normal 49 9 3 2" xfId="8264"/>
    <cellStyle name="Normal 49 9 4" xfId="6802"/>
    <cellStyle name="Normal 5" xfId="5"/>
    <cellStyle name="Normal 5 10" xfId="1813"/>
    <cellStyle name="Normal 5 10 2" xfId="1814"/>
    <cellStyle name="Normal 5 11" xfId="4631"/>
    <cellStyle name="Normal 5 11 2" xfId="9032"/>
    <cellStyle name="Normal 5 12" xfId="3160"/>
    <cellStyle name="Normal 5 12 2" xfId="7565"/>
    <cellStyle name="Normal 5 13" xfId="6103"/>
    <cellStyle name="Normal 5 2" xfId="1815"/>
    <cellStyle name="Normal 5 2 2" xfId="1816"/>
    <cellStyle name="Normal 5 2 3" xfId="1817"/>
    <cellStyle name="Normal 5 2 4" xfId="1818"/>
    <cellStyle name="Normal 5 2 5" xfId="1819"/>
    <cellStyle name="Normal 5 2 6" xfId="1820"/>
    <cellStyle name="Normal 5 3" xfId="1821"/>
    <cellStyle name="Normal 5 3 2" xfId="1822"/>
    <cellStyle name="Normal 5 3 3" xfId="1823"/>
    <cellStyle name="Normal 5 3 4" xfId="1824"/>
    <cellStyle name="Normal 5 3 5" xfId="1825"/>
    <cellStyle name="Normal 5 3 6" xfId="1826"/>
    <cellStyle name="Normal 5 4" xfId="1827"/>
    <cellStyle name="Normal 5 4 2" xfId="1828"/>
    <cellStyle name="Normal 5 4 3" xfId="1829"/>
    <cellStyle name="Normal 5 4 4" xfId="1830"/>
    <cellStyle name="Normal 5 4 5" xfId="1831"/>
    <cellStyle name="Normal 5 4 6" xfId="1832"/>
    <cellStyle name="Normal 5 5" xfId="1833"/>
    <cellStyle name="Normal 5 5 2" xfId="1834"/>
    <cellStyle name="Normal 5 5 3" xfId="1835"/>
    <cellStyle name="Normal 5 5 4" xfId="1836"/>
    <cellStyle name="Normal 5 5 5" xfId="1837"/>
    <cellStyle name="Normal 5 5 6" xfId="1838"/>
    <cellStyle name="Normal 5 6" xfId="1839"/>
    <cellStyle name="Normal 5 6 2" xfId="1840"/>
    <cellStyle name="Normal 5 6 3" xfId="1841"/>
    <cellStyle name="Normal 5 6 4" xfId="1842"/>
    <cellStyle name="Normal 5 6 5" xfId="1843"/>
    <cellStyle name="Normal 5 6 6" xfId="1844"/>
    <cellStyle name="Normal 5 7" xfId="1845"/>
    <cellStyle name="Normal 5 7 2" xfId="1846"/>
    <cellStyle name="Normal 5 8" xfId="1847"/>
    <cellStyle name="Normal 5 8 2" xfId="1848"/>
    <cellStyle name="Normal 5 9" xfId="1849"/>
    <cellStyle name="Normal 5 9 2" xfId="1850"/>
    <cellStyle name="Normal 50" xfId="1851"/>
    <cellStyle name="Normal 50 10" xfId="1852"/>
    <cellStyle name="Normal 50 10 2" xfId="5332"/>
    <cellStyle name="Normal 50 10 2 2" xfId="9733"/>
    <cellStyle name="Normal 50 10 3" xfId="3861"/>
    <cellStyle name="Normal 50 10 3 2" xfId="8266"/>
    <cellStyle name="Normal 50 10 4" xfId="6804"/>
    <cellStyle name="Normal 50 11" xfId="1853"/>
    <cellStyle name="Normal 50 11 2" xfId="5333"/>
    <cellStyle name="Normal 50 11 2 2" xfId="9734"/>
    <cellStyle name="Normal 50 11 3" xfId="3862"/>
    <cellStyle name="Normal 50 11 3 2" xfId="8267"/>
    <cellStyle name="Normal 50 11 4" xfId="6805"/>
    <cellStyle name="Normal 50 12" xfId="1854"/>
    <cellStyle name="Normal 50 12 2" xfId="5334"/>
    <cellStyle name="Normal 50 12 2 2" xfId="9735"/>
    <cellStyle name="Normal 50 12 3" xfId="3863"/>
    <cellStyle name="Normal 50 12 3 2" xfId="8268"/>
    <cellStyle name="Normal 50 12 4" xfId="6806"/>
    <cellStyle name="Normal 50 13" xfId="1855"/>
    <cellStyle name="Normal 50 13 2" xfId="5335"/>
    <cellStyle name="Normal 50 13 2 2" xfId="9736"/>
    <cellStyle name="Normal 50 13 3" xfId="3864"/>
    <cellStyle name="Normal 50 13 3 2" xfId="8269"/>
    <cellStyle name="Normal 50 13 4" xfId="6807"/>
    <cellStyle name="Normal 50 14" xfId="1856"/>
    <cellStyle name="Normal 50 14 2" xfId="5336"/>
    <cellStyle name="Normal 50 14 2 2" xfId="9737"/>
    <cellStyle name="Normal 50 14 3" xfId="3865"/>
    <cellStyle name="Normal 50 14 3 2" xfId="8270"/>
    <cellStyle name="Normal 50 14 4" xfId="6808"/>
    <cellStyle name="Normal 50 15" xfId="1857"/>
    <cellStyle name="Normal 50 15 2" xfId="5337"/>
    <cellStyle name="Normal 50 15 2 2" xfId="9738"/>
    <cellStyle name="Normal 50 15 3" xfId="3866"/>
    <cellStyle name="Normal 50 15 3 2" xfId="8271"/>
    <cellStyle name="Normal 50 15 4" xfId="6809"/>
    <cellStyle name="Normal 50 16" xfId="1858"/>
    <cellStyle name="Normal 50 16 2" xfId="5338"/>
    <cellStyle name="Normal 50 16 2 2" xfId="9739"/>
    <cellStyle name="Normal 50 16 3" xfId="3867"/>
    <cellStyle name="Normal 50 16 3 2" xfId="8272"/>
    <cellStyle name="Normal 50 16 4" xfId="6810"/>
    <cellStyle name="Normal 50 17" xfId="1859"/>
    <cellStyle name="Normal 50 17 2" xfId="5339"/>
    <cellStyle name="Normal 50 17 2 2" xfId="9740"/>
    <cellStyle name="Normal 50 17 3" xfId="3868"/>
    <cellStyle name="Normal 50 17 3 2" xfId="8273"/>
    <cellStyle name="Normal 50 17 4" xfId="6811"/>
    <cellStyle name="Normal 50 18" xfId="1860"/>
    <cellStyle name="Normal 50 18 2" xfId="5340"/>
    <cellStyle name="Normal 50 18 2 2" xfId="9741"/>
    <cellStyle name="Normal 50 18 3" xfId="3869"/>
    <cellStyle name="Normal 50 18 3 2" xfId="8274"/>
    <cellStyle name="Normal 50 18 4" xfId="6812"/>
    <cellStyle name="Normal 50 19" xfId="1861"/>
    <cellStyle name="Normal 50 19 2" xfId="5341"/>
    <cellStyle name="Normal 50 19 2 2" xfId="9742"/>
    <cellStyle name="Normal 50 19 3" xfId="3870"/>
    <cellStyle name="Normal 50 19 3 2" xfId="8275"/>
    <cellStyle name="Normal 50 19 4" xfId="6813"/>
    <cellStyle name="Normal 50 2" xfId="1862"/>
    <cellStyle name="Normal 50 2 2" xfId="5342"/>
    <cellStyle name="Normal 50 2 2 2" xfId="9743"/>
    <cellStyle name="Normal 50 2 3" xfId="3871"/>
    <cellStyle name="Normal 50 2 3 2" xfId="8276"/>
    <cellStyle name="Normal 50 2 4" xfId="6814"/>
    <cellStyle name="Normal 50 20" xfId="1863"/>
    <cellStyle name="Normal 50 20 2" xfId="5343"/>
    <cellStyle name="Normal 50 20 2 2" xfId="9744"/>
    <cellStyle name="Normal 50 20 3" xfId="3872"/>
    <cellStyle name="Normal 50 20 3 2" xfId="8277"/>
    <cellStyle name="Normal 50 20 4" xfId="6815"/>
    <cellStyle name="Normal 50 21" xfId="1864"/>
    <cellStyle name="Normal 50 21 2" xfId="5344"/>
    <cellStyle name="Normal 50 21 2 2" xfId="9745"/>
    <cellStyle name="Normal 50 21 3" xfId="3873"/>
    <cellStyle name="Normal 50 21 3 2" xfId="8278"/>
    <cellStyle name="Normal 50 21 4" xfId="6816"/>
    <cellStyle name="Normal 50 22" xfId="1865"/>
    <cellStyle name="Normal 50 22 2" xfId="5345"/>
    <cellStyle name="Normal 50 22 2 2" xfId="9746"/>
    <cellStyle name="Normal 50 22 3" xfId="3874"/>
    <cellStyle name="Normal 50 22 3 2" xfId="8279"/>
    <cellStyle name="Normal 50 22 4" xfId="6817"/>
    <cellStyle name="Normal 50 23" xfId="1866"/>
    <cellStyle name="Normal 50 23 2" xfId="5346"/>
    <cellStyle name="Normal 50 23 2 2" xfId="9747"/>
    <cellStyle name="Normal 50 23 3" xfId="3875"/>
    <cellStyle name="Normal 50 23 3 2" xfId="8280"/>
    <cellStyle name="Normal 50 23 4" xfId="6818"/>
    <cellStyle name="Normal 50 24" xfId="1867"/>
    <cellStyle name="Normal 50 24 2" xfId="5347"/>
    <cellStyle name="Normal 50 24 2 2" xfId="9748"/>
    <cellStyle name="Normal 50 24 3" xfId="3876"/>
    <cellStyle name="Normal 50 24 3 2" xfId="8281"/>
    <cellStyle name="Normal 50 24 4" xfId="6819"/>
    <cellStyle name="Normal 50 25" xfId="1868"/>
    <cellStyle name="Normal 50 25 2" xfId="5348"/>
    <cellStyle name="Normal 50 25 2 2" xfId="9749"/>
    <cellStyle name="Normal 50 25 3" xfId="3877"/>
    <cellStyle name="Normal 50 25 3 2" xfId="8282"/>
    <cellStyle name="Normal 50 25 4" xfId="6820"/>
    <cellStyle name="Normal 50 26" xfId="1869"/>
    <cellStyle name="Normal 50 26 2" xfId="5349"/>
    <cellStyle name="Normal 50 26 2 2" xfId="9750"/>
    <cellStyle name="Normal 50 26 3" xfId="3878"/>
    <cellStyle name="Normal 50 26 3 2" xfId="8283"/>
    <cellStyle name="Normal 50 26 4" xfId="6821"/>
    <cellStyle name="Normal 50 27" xfId="1870"/>
    <cellStyle name="Normal 50 27 2" xfId="5350"/>
    <cellStyle name="Normal 50 27 2 2" xfId="9751"/>
    <cellStyle name="Normal 50 27 3" xfId="3879"/>
    <cellStyle name="Normal 50 27 3 2" xfId="8284"/>
    <cellStyle name="Normal 50 27 4" xfId="6822"/>
    <cellStyle name="Normal 50 28" xfId="1871"/>
    <cellStyle name="Normal 50 28 2" xfId="5351"/>
    <cellStyle name="Normal 50 28 2 2" xfId="9752"/>
    <cellStyle name="Normal 50 28 3" xfId="3880"/>
    <cellStyle name="Normal 50 28 3 2" xfId="8285"/>
    <cellStyle name="Normal 50 28 4" xfId="6823"/>
    <cellStyle name="Normal 50 29" xfId="1872"/>
    <cellStyle name="Normal 50 29 2" xfId="5352"/>
    <cellStyle name="Normal 50 29 2 2" xfId="9753"/>
    <cellStyle name="Normal 50 29 3" xfId="3881"/>
    <cellStyle name="Normal 50 29 3 2" xfId="8286"/>
    <cellStyle name="Normal 50 29 4" xfId="6824"/>
    <cellStyle name="Normal 50 3" xfId="1873"/>
    <cellStyle name="Normal 50 3 2" xfId="5353"/>
    <cellStyle name="Normal 50 3 2 2" xfId="9754"/>
    <cellStyle name="Normal 50 3 3" xfId="3882"/>
    <cellStyle name="Normal 50 3 3 2" xfId="8287"/>
    <cellStyle name="Normal 50 3 4" xfId="6825"/>
    <cellStyle name="Normal 50 30" xfId="1874"/>
    <cellStyle name="Normal 50 30 2" xfId="5354"/>
    <cellStyle name="Normal 50 30 2 2" xfId="9755"/>
    <cellStyle name="Normal 50 30 3" xfId="3883"/>
    <cellStyle name="Normal 50 30 3 2" xfId="8288"/>
    <cellStyle name="Normal 50 30 4" xfId="6826"/>
    <cellStyle name="Normal 50 31" xfId="1875"/>
    <cellStyle name="Normal 50 31 2" xfId="5355"/>
    <cellStyle name="Normal 50 31 2 2" xfId="9756"/>
    <cellStyle name="Normal 50 31 3" xfId="3884"/>
    <cellStyle name="Normal 50 31 3 2" xfId="8289"/>
    <cellStyle name="Normal 50 31 4" xfId="6827"/>
    <cellStyle name="Normal 50 32" xfId="1876"/>
    <cellStyle name="Normal 50 32 2" xfId="5356"/>
    <cellStyle name="Normal 50 32 2 2" xfId="9757"/>
    <cellStyle name="Normal 50 32 3" xfId="3885"/>
    <cellStyle name="Normal 50 32 3 2" xfId="8290"/>
    <cellStyle name="Normal 50 32 4" xfId="6828"/>
    <cellStyle name="Normal 50 33" xfId="1877"/>
    <cellStyle name="Normal 50 33 2" xfId="5357"/>
    <cellStyle name="Normal 50 33 2 2" xfId="9758"/>
    <cellStyle name="Normal 50 33 3" xfId="3886"/>
    <cellStyle name="Normal 50 33 3 2" xfId="8291"/>
    <cellStyle name="Normal 50 33 4" xfId="6829"/>
    <cellStyle name="Normal 50 34" xfId="1878"/>
    <cellStyle name="Normal 50 34 2" xfId="5358"/>
    <cellStyle name="Normal 50 34 2 2" xfId="9759"/>
    <cellStyle name="Normal 50 34 3" xfId="3887"/>
    <cellStyle name="Normal 50 34 3 2" xfId="8292"/>
    <cellStyle name="Normal 50 34 4" xfId="6830"/>
    <cellStyle name="Normal 50 35" xfId="1879"/>
    <cellStyle name="Normal 50 35 2" xfId="5359"/>
    <cellStyle name="Normal 50 35 2 2" xfId="9760"/>
    <cellStyle name="Normal 50 35 3" xfId="3888"/>
    <cellStyle name="Normal 50 35 3 2" xfId="8293"/>
    <cellStyle name="Normal 50 35 4" xfId="6831"/>
    <cellStyle name="Normal 50 36" xfId="1880"/>
    <cellStyle name="Normal 50 36 2" xfId="5360"/>
    <cellStyle name="Normal 50 36 2 2" xfId="9761"/>
    <cellStyle name="Normal 50 36 3" xfId="3889"/>
    <cellStyle name="Normal 50 36 3 2" xfId="8294"/>
    <cellStyle name="Normal 50 36 4" xfId="6832"/>
    <cellStyle name="Normal 50 37" xfId="1881"/>
    <cellStyle name="Normal 50 37 2" xfId="5361"/>
    <cellStyle name="Normal 50 37 2 2" xfId="9762"/>
    <cellStyle name="Normal 50 37 3" xfId="3890"/>
    <cellStyle name="Normal 50 37 3 2" xfId="8295"/>
    <cellStyle name="Normal 50 37 4" xfId="6833"/>
    <cellStyle name="Normal 50 38" xfId="1882"/>
    <cellStyle name="Normal 50 38 2" xfId="5362"/>
    <cellStyle name="Normal 50 38 2 2" xfId="9763"/>
    <cellStyle name="Normal 50 38 3" xfId="3891"/>
    <cellStyle name="Normal 50 38 3 2" xfId="8296"/>
    <cellStyle name="Normal 50 38 4" xfId="6834"/>
    <cellStyle name="Normal 50 39" xfId="1883"/>
    <cellStyle name="Normal 50 39 2" xfId="5363"/>
    <cellStyle name="Normal 50 39 2 2" xfId="9764"/>
    <cellStyle name="Normal 50 39 3" xfId="3892"/>
    <cellStyle name="Normal 50 39 3 2" xfId="8297"/>
    <cellStyle name="Normal 50 39 4" xfId="6835"/>
    <cellStyle name="Normal 50 4" xfId="1884"/>
    <cellStyle name="Normal 50 4 2" xfId="5364"/>
    <cellStyle name="Normal 50 4 2 2" xfId="9765"/>
    <cellStyle name="Normal 50 4 3" xfId="3893"/>
    <cellStyle name="Normal 50 4 3 2" xfId="8298"/>
    <cellStyle name="Normal 50 4 4" xfId="6836"/>
    <cellStyle name="Normal 50 40" xfId="1885"/>
    <cellStyle name="Normal 50 40 2" xfId="5365"/>
    <cellStyle name="Normal 50 40 2 2" xfId="9766"/>
    <cellStyle name="Normal 50 40 3" xfId="3894"/>
    <cellStyle name="Normal 50 40 3 2" xfId="8299"/>
    <cellStyle name="Normal 50 40 4" xfId="6837"/>
    <cellStyle name="Normal 50 41" xfId="1886"/>
    <cellStyle name="Normal 50 41 2" xfId="5366"/>
    <cellStyle name="Normal 50 41 2 2" xfId="9767"/>
    <cellStyle name="Normal 50 41 3" xfId="3895"/>
    <cellStyle name="Normal 50 41 3 2" xfId="8300"/>
    <cellStyle name="Normal 50 41 4" xfId="6838"/>
    <cellStyle name="Normal 50 42" xfId="1887"/>
    <cellStyle name="Normal 50 42 2" xfId="5367"/>
    <cellStyle name="Normal 50 42 2 2" xfId="9768"/>
    <cellStyle name="Normal 50 42 3" xfId="3896"/>
    <cellStyle name="Normal 50 42 3 2" xfId="8301"/>
    <cellStyle name="Normal 50 42 4" xfId="6839"/>
    <cellStyle name="Normal 50 43" xfId="1888"/>
    <cellStyle name="Normal 50 43 2" xfId="5368"/>
    <cellStyle name="Normal 50 43 2 2" xfId="9769"/>
    <cellStyle name="Normal 50 43 3" xfId="3897"/>
    <cellStyle name="Normal 50 43 3 2" xfId="8302"/>
    <cellStyle name="Normal 50 43 4" xfId="6840"/>
    <cellStyle name="Normal 50 44" xfId="1889"/>
    <cellStyle name="Normal 50 44 2" xfId="5369"/>
    <cellStyle name="Normal 50 44 2 2" xfId="9770"/>
    <cellStyle name="Normal 50 44 3" xfId="3898"/>
    <cellStyle name="Normal 50 44 3 2" xfId="8303"/>
    <cellStyle name="Normal 50 44 4" xfId="6841"/>
    <cellStyle name="Normal 50 45" xfId="5331"/>
    <cellStyle name="Normal 50 45 2" xfId="9732"/>
    <cellStyle name="Normal 50 46" xfId="3860"/>
    <cellStyle name="Normal 50 46 2" xfId="8265"/>
    <cellStyle name="Normal 50 47" xfId="6803"/>
    <cellStyle name="Normal 50 5" xfId="1890"/>
    <cellStyle name="Normal 50 5 2" xfId="5370"/>
    <cellStyle name="Normal 50 5 2 2" xfId="9771"/>
    <cellStyle name="Normal 50 5 3" xfId="3899"/>
    <cellStyle name="Normal 50 5 3 2" xfId="8304"/>
    <cellStyle name="Normal 50 5 4" xfId="6842"/>
    <cellStyle name="Normal 50 6" xfId="1891"/>
    <cellStyle name="Normal 50 6 2" xfId="5371"/>
    <cellStyle name="Normal 50 6 2 2" xfId="9772"/>
    <cellStyle name="Normal 50 6 3" xfId="3900"/>
    <cellStyle name="Normal 50 6 3 2" xfId="8305"/>
    <cellStyle name="Normal 50 6 4" xfId="6843"/>
    <cellStyle name="Normal 50 7" xfId="1892"/>
    <cellStyle name="Normal 50 7 2" xfId="5372"/>
    <cellStyle name="Normal 50 7 2 2" xfId="9773"/>
    <cellStyle name="Normal 50 7 3" xfId="3901"/>
    <cellStyle name="Normal 50 7 3 2" xfId="8306"/>
    <cellStyle name="Normal 50 7 4" xfId="6844"/>
    <cellStyle name="Normal 50 8" xfId="1893"/>
    <cellStyle name="Normal 50 8 2" xfId="5373"/>
    <cellStyle name="Normal 50 8 2 2" xfId="9774"/>
    <cellStyle name="Normal 50 8 3" xfId="3902"/>
    <cellStyle name="Normal 50 8 3 2" xfId="8307"/>
    <cellStyle name="Normal 50 8 4" xfId="6845"/>
    <cellStyle name="Normal 50 9" xfId="1894"/>
    <cellStyle name="Normal 50 9 2" xfId="5374"/>
    <cellStyle name="Normal 50 9 2 2" xfId="9775"/>
    <cellStyle name="Normal 50 9 3" xfId="3903"/>
    <cellStyle name="Normal 50 9 3 2" xfId="8308"/>
    <cellStyle name="Normal 50 9 4" xfId="6846"/>
    <cellStyle name="Normal 51" xfId="1895"/>
    <cellStyle name="Normal 51 10" xfId="1896"/>
    <cellStyle name="Normal 51 11" xfId="1897"/>
    <cellStyle name="Normal 51 12" xfId="1898"/>
    <cellStyle name="Normal 51 13" xfId="1899"/>
    <cellStyle name="Normal 51 14" xfId="1900"/>
    <cellStyle name="Normal 51 15" xfId="1901"/>
    <cellStyle name="Normal 51 16" xfId="1902"/>
    <cellStyle name="Normal 51 17" xfId="1903"/>
    <cellStyle name="Normal 51 18" xfId="1904"/>
    <cellStyle name="Normal 51 19" xfId="1905"/>
    <cellStyle name="Normal 51 2" xfId="1906"/>
    <cellStyle name="Normal 51 20" xfId="1907"/>
    <cellStyle name="Normal 51 21" xfId="1908"/>
    <cellStyle name="Normal 51 22" xfId="1909"/>
    <cellStyle name="Normal 51 23" xfId="1910"/>
    <cellStyle name="Normal 51 24" xfId="1911"/>
    <cellStyle name="Normal 51 25" xfId="1912"/>
    <cellStyle name="Normal 51 26" xfId="1913"/>
    <cellStyle name="Normal 51 27" xfId="1914"/>
    <cellStyle name="Normal 51 28" xfId="1915"/>
    <cellStyle name="Normal 51 29" xfId="1916"/>
    <cellStyle name="Normal 51 3" xfId="1917"/>
    <cellStyle name="Normal 51 30" xfId="1918"/>
    <cellStyle name="Normal 51 31" xfId="1919"/>
    <cellStyle name="Normal 51 32" xfId="1920"/>
    <cellStyle name="Normal 51 33" xfId="1921"/>
    <cellStyle name="Normal 51 34" xfId="1922"/>
    <cellStyle name="Normal 51 35" xfId="1923"/>
    <cellStyle name="Normal 51 36" xfId="1924"/>
    <cellStyle name="Normal 51 37" xfId="1925"/>
    <cellStyle name="Normal 51 38" xfId="1926"/>
    <cellStyle name="Normal 51 39" xfId="1927"/>
    <cellStyle name="Normal 51 4" xfId="1928"/>
    <cellStyle name="Normal 51 40" xfId="1929"/>
    <cellStyle name="Normal 51 41" xfId="1930"/>
    <cellStyle name="Normal 51 5" xfId="1931"/>
    <cellStyle name="Normal 51 6" xfId="1932"/>
    <cellStyle name="Normal 51 7" xfId="1933"/>
    <cellStyle name="Normal 51 8" xfId="1934"/>
    <cellStyle name="Normal 51 9" xfId="1935"/>
    <cellStyle name="Normal 52 2" xfId="1936"/>
    <cellStyle name="Normal 52 2 2" xfId="1937"/>
    <cellStyle name="Normal 52 3" xfId="1938"/>
    <cellStyle name="Normal 52 3 2" xfId="1939"/>
    <cellStyle name="Normal 52 4" xfId="1940"/>
    <cellStyle name="Normal 52 4 2" xfId="1941"/>
    <cellStyle name="Normal 52 5" xfId="1942"/>
    <cellStyle name="Normal 52 5 2" xfId="1943"/>
    <cellStyle name="Normal 52 6" xfId="1944"/>
    <cellStyle name="Normal 52 6 2" xfId="1945"/>
    <cellStyle name="Normal 52 7" xfId="1946"/>
    <cellStyle name="Normal 52 7 2" xfId="1947"/>
    <cellStyle name="Normal 53 2" xfId="1948"/>
    <cellStyle name="Normal 53 2 2" xfId="1949"/>
    <cellStyle name="Normal 53 3" xfId="1950"/>
    <cellStyle name="Normal 53 3 2" xfId="1951"/>
    <cellStyle name="Normal 53 4" xfId="1952"/>
    <cellStyle name="Normal 53 4 2" xfId="1953"/>
    <cellStyle name="Normal 53 5" xfId="1954"/>
    <cellStyle name="Normal 53 5 2" xfId="1955"/>
    <cellStyle name="Normal 53 6" xfId="1956"/>
    <cellStyle name="Normal 53 6 2" xfId="1957"/>
    <cellStyle name="Normal 53 7" xfId="1958"/>
    <cellStyle name="Normal 53 7 2" xfId="1959"/>
    <cellStyle name="Normal 54 2" xfId="1960"/>
    <cellStyle name="Normal 54 2 2" xfId="1961"/>
    <cellStyle name="Normal 54 3" xfId="1962"/>
    <cellStyle name="Normal 54 3 2" xfId="1963"/>
    <cellStyle name="Normal 54 4" xfId="1964"/>
    <cellStyle name="Normal 54 4 2" xfId="1965"/>
    <cellStyle name="Normal 54 5" xfId="1966"/>
    <cellStyle name="Normal 54 5 2" xfId="1967"/>
    <cellStyle name="Normal 54 6" xfId="1968"/>
    <cellStyle name="Normal 54 6 2" xfId="1969"/>
    <cellStyle name="Normal 54 7" xfId="1970"/>
    <cellStyle name="Normal 54 7 2" xfId="1971"/>
    <cellStyle name="Normal 55" xfId="1972"/>
    <cellStyle name="Normal 55 10" xfId="1973"/>
    <cellStyle name="Normal 55 10 2" xfId="5376"/>
    <cellStyle name="Normal 55 10 2 2" xfId="9777"/>
    <cellStyle name="Normal 55 10 3" xfId="3905"/>
    <cellStyle name="Normal 55 10 3 2" xfId="8310"/>
    <cellStyle name="Normal 55 10 4" xfId="6848"/>
    <cellStyle name="Normal 55 11" xfId="1974"/>
    <cellStyle name="Normal 55 11 2" xfId="5377"/>
    <cellStyle name="Normal 55 11 2 2" xfId="9778"/>
    <cellStyle name="Normal 55 11 3" xfId="3906"/>
    <cellStyle name="Normal 55 11 3 2" xfId="8311"/>
    <cellStyle name="Normal 55 11 4" xfId="6849"/>
    <cellStyle name="Normal 55 12" xfId="1975"/>
    <cellStyle name="Normal 55 12 2" xfId="5378"/>
    <cellStyle name="Normal 55 12 2 2" xfId="9779"/>
    <cellStyle name="Normal 55 12 3" xfId="3907"/>
    <cellStyle name="Normal 55 12 3 2" xfId="8312"/>
    <cellStyle name="Normal 55 12 4" xfId="6850"/>
    <cellStyle name="Normal 55 13" xfId="1976"/>
    <cellStyle name="Normal 55 13 2" xfId="5379"/>
    <cellStyle name="Normal 55 13 2 2" xfId="9780"/>
    <cellStyle name="Normal 55 13 3" xfId="3908"/>
    <cellStyle name="Normal 55 13 3 2" xfId="8313"/>
    <cellStyle name="Normal 55 13 4" xfId="6851"/>
    <cellStyle name="Normal 55 14" xfId="1977"/>
    <cellStyle name="Normal 55 14 2" xfId="5380"/>
    <cellStyle name="Normal 55 14 2 2" xfId="9781"/>
    <cellStyle name="Normal 55 14 3" xfId="3909"/>
    <cellStyle name="Normal 55 14 3 2" xfId="8314"/>
    <cellStyle name="Normal 55 14 4" xfId="6852"/>
    <cellStyle name="Normal 55 15" xfId="1978"/>
    <cellStyle name="Normal 55 15 2" xfId="5381"/>
    <cellStyle name="Normal 55 15 2 2" xfId="9782"/>
    <cellStyle name="Normal 55 15 3" xfId="3910"/>
    <cellStyle name="Normal 55 15 3 2" xfId="8315"/>
    <cellStyle name="Normal 55 15 4" xfId="6853"/>
    <cellStyle name="Normal 55 16" xfId="1979"/>
    <cellStyle name="Normal 55 16 2" xfId="5382"/>
    <cellStyle name="Normal 55 16 2 2" xfId="9783"/>
    <cellStyle name="Normal 55 16 3" xfId="3911"/>
    <cellStyle name="Normal 55 16 3 2" xfId="8316"/>
    <cellStyle name="Normal 55 16 4" xfId="6854"/>
    <cellStyle name="Normal 55 17" xfId="1980"/>
    <cellStyle name="Normal 55 17 2" xfId="5383"/>
    <cellStyle name="Normal 55 17 2 2" xfId="9784"/>
    <cellStyle name="Normal 55 17 3" xfId="3912"/>
    <cellStyle name="Normal 55 17 3 2" xfId="8317"/>
    <cellStyle name="Normal 55 17 4" xfId="6855"/>
    <cellStyle name="Normal 55 18" xfId="1981"/>
    <cellStyle name="Normal 55 18 2" xfId="5384"/>
    <cellStyle name="Normal 55 18 2 2" xfId="9785"/>
    <cellStyle name="Normal 55 18 3" xfId="3913"/>
    <cellStyle name="Normal 55 18 3 2" xfId="8318"/>
    <cellStyle name="Normal 55 18 4" xfId="6856"/>
    <cellStyle name="Normal 55 19" xfId="1982"/>
    <cellStyle name="Normal 55 19 2" xfId="5385"/>
    <cellStyle name="Normal 55 19 2 2" xfId="9786"/>
    <cellStyle name="Normal 55 19 3" xfId="3914"/>
    <cellStyle name="Normal 55 19 3 2" xfId="8319"/>
    <cellStyle name="Normal 55 19 4" xfId="6857"/>
    <cellStyle name="Normal 55 2" xfId="1983"/>
    <cellStyle name="Normal 55 2 2" xfId="5386"/>
    <cellStyle name="Normal 55 2 2 2" xfId="9787"/>
    <cellStyle name="Normal 55 2 3" xfId="3915"/>
    <cellStyle name="Normal 55 2 3 2" xfId="8320"/>
    <cellStyle name="Normal 55 2 4" xfId="6858"/>
    <cellStyle name="Normal 55 20" xfId="1984"/>
    <cellStyle name="Normal 55 20 2" xfId="5387"/>
    <cellStyle name="Normal 55 20 2 2" xfId="9788"/>
    <cellStyle name="Normal 55 20 3" xfId="3916"/>
    <cellStyle name="Normal 55 20 3 2" xfId="8321"/>
    <cellStyle name="Normal 55 20 4" xfId="6859"/>
    <cellStyle name="Normal 55 21" xfId="1985"/>
    <cellStyle name="Normal 55 21 2" xfId="5388"/>
    <cellStyle name="Normal 55 21 2 2" xfId="9789"/>
    <cellStyle name="Normal 55 21 3" xfId="3917"/>
    <cellStyle name="Normal 55 21 3 2" xfId="8322"/>
    <cellStyle name="Normal 55 21 4" xfId="6860"/>
    <cellStyle name="Normal 55 22" xfId="1986"/>
    <cellStyle name="Normal 55 22 2" xfId="5389"/>
    <cellStyle name="Normal 55 22 2 2" xfId="9790"/>
    <cellStyle name="Normal 55 22 3" xfId="3918"/>
    <cellStyle name="Normal 55 22 3 2" xfId="8323"/>
    <cellStyle name="Normal 55 22 4" xfId="6861"/>
    <cellStyle name="Normal 55 23" xfId="1987"/>
    <cellStyle name="Normal 55 23 2" xfId="5390"/>
    <cellStyle name="Normal 55 23 2 2" xfId="9791"/>
    <cellStyle name="Normal 55 23 3" xfId="3919"/>
    <cellStyle name="Normal 55 23 3 2" xfId="8324"/>
    <cellStyle name="Normal 55 23 4" xfId="6862"/>
    <cellStyle name="Normal 55 24" xfId="1988"/>
    <cellStyle name="Normal 55 24 2" xfId="5391"/>
    <cellStyle name="Normal 55 24 2 2" xfId="9792"/>
    <cellStyle name="Normal 55 24 3" xfId="3920"/>
    <cellStyle name="Normal 55 24 3 2" xfId="8325"/>
    <cellStyle name="Normal 55 24 4" xfId="6863"/>
    <cellStyle name="Normal 55 25" xfId="1989"/>
    <cellStyle name="Normal 55 25 2" xfId="5392"/>
    <cellStyle name="Normal 55 25 2 2" xfId="9793"/>
    <cellStyle name="Normal 55 25 3" xfId="3921"/>
    <cellStyle name="Normal 55 25 3 2" xfId="8326"/>
    <cellStyle name="Normal 55 25 4" xfId="6864"/>
    <cellStyle name="Normal 55 26" xfId="1990"/>
    <cellStyle name="Normal 55 26 2" xfId="5393"/>
    <cellStyle name="Normal 55 26 2 2" xfId="9794"/>
    <cellStyle name="Normal 55 26 3" xfId="3922"/>
    <cellStyle name="Normal 55 26 3 2" xfId="8327"/>
    <cellStyle name="Normal 55 26 4" xfId="6865"/>
    <cellStyle name="Normal 55 27" xfId="1991"/>
    <cellStyle name="Normal 55 27 2" xfId="5394"/>
    <cellStyle name="Normal 55 27 2 2" xfId="9795"/>
    <cellStyle name="Normal 55 27 3" xfId="3923"/>
    <cellStyle name="Normal 55 27 3 2" xfId="8328"/>
    <cellStyle name="Normal 55 27 4" xfId="6866"/>
    <cellStyle name="Normal 55 28" xfId="1992"/>
    <cellStyle name="Normal 55 28 2" xfId="5395"/>
    <cellStyle name="Normal 55 28 2 2" xfId="9796"/>
    <cellStyle name="Normal 55 28 3" xfId="3924"/>
    <cellStyle name="Normal 55 28 3 2" xfId="8329"/>
    <cellStyle name="Normal 55 28 4" xfId="6867"/>
    <cellStyle name="Normal 55 29" xfId="1993"/>
    <cellStyle name="Normal 55 29 2" xfId="5396"/>
    <cellStyle name="Normal 55 29 2 2" xfId="9797"/>
    <cellStyle name="Normal 55 29 3" xfId="3925"/>
    <cellStyle name="Normal 55 29 3 2" xfId="8330"/>
    <cellStyle name="Normal 55 29 4" xfId="6868"/>
    <cellStyle name="Normal 55 3" xfId="1994"/>
    <cellStyle name="Normal 55 3 2" xfId="5397"/>
    <cellStyle name="Normal 55 3 2 2" xfId="9798"/>
    <cellStyle name="Normal 55 3 3" xfId="3926"/>
    <cellStyle name="Normal 55 3 3 2" xfId="8331"/>
    <cellStyle name="Normal 55 3 4" xfId="6869"/>
    <cellStyle name="Normal 55 30" xfId="1995"/>
    <cellStyle name="Normal 55 30 2" xfId="5398"/>
    <cellStyle name="Normal 55 30 2 2" xfId="9799"/>
    <cellStyle name="Normal 55 30 3" xfId="3927"/>
    <cellStyle name="Normal 55 30 3 2" xfId="8332"/>
    <cellStyle name="Normal 55 30 4" xfId="6870"/>
    <cellStyle name="Normal 55 31" xfId="1996"/>
    <cellStyle name="Normal 55 31 2" xfId="5399"/>
    <cellStyle name="Normal 55 31 2 2" xfId="9800"/>
    <cellStyle name="Normal 55 31 3" xfId="3928"/>
    <cellStyle name="Normal 55 31 3 2" xfId="8333"/>
    <cellStyle name="Normal 55 31 4" xfId="6871"/>
    <cellStyle name="Normal 55 32" xfId="1997"/>
    <cellStyle name="Normal 55 32 2" xfId="5400"/>
    <cellStyle name="Normal 55 32 2 2" xfId="9801"/>
    <cellStyle name="Normal 55 32 3" xfId="3929"/>
    <cellStyle name="Normal 55 32 3 2" xfId="8334"/>
    <cellStyle name="Normal 55 32 4" xfId="6872"/>
    <cellStyle name="Normal 55 33" xfId="1998"/>
    <cellStyle name="Normal 55 33 2" xfId="5401"/>
    <cellStyle name="Normal 55 33 2 2" xfId="9802"/>
    <cellStyle name="Normal 55 33 3" xfId="3930"/>
    <cellStyle name="Normal 55 33 3 2" xfId="8335"/>
    <cellStyle name="Normal 55 33 4" xfId="6873"/>
    <cellStyle name="Normal 55 34" xfId="1999"/>
    <cellStyle name="Normal 55 34 2" xfId="5402"/>
    <cellStyle name="Normal 55 34 2 2" xfId="9803"/>
    <cellStyle name="Normal 55 34 3" xfId="3931"/>
    <cellStyle name="Normal 55 34 3 2" xfId="8336"/>
    <cellStyle name="Normal 55 34 4" xfId="6874"/>
    <cellStyle name="Normal 55 35" xfId="2000"/>
    <cellStyle name="Normal 55 35 2" xfId="5403"/>
    <cellStyle name="Normal 55 35 2 2" xfId="9804"/>
    <cellStyle name="Normal 55 35 3" xfId="3932"/>
    <cellStyle name="Normal 55 35 3 2" xfId="8337"/>
    <cellStyle name="Normal 55 35 4" xfId="6875"/>
    <cellStyle name="Normal 55 36" xfId="2001"/>
    <cellStyle name="Normal 55 36 2" xfId="5404"/>
    <cellStyle name="Normal 55 36 2 2" xfId="9805"/>
    <cellStyle name="Normal 55 36 3" xfId="3933"/>
    <cellStyle name="Normal 55 36 3 2" xfId="8338"/>
    <cellStyle name="Normal 55 36 4" xfId="6876"/>
    <cellStyle name="Normal 55 37" xfId="2002"/>
    <cellStyle name="Normal 55 37 2" xfId="5405"/>
    <cellStyle name="Normal 55 37 2 2" xfId="9806"/>
    <cellStyle name="Normal 55 37 3" xfId="3934"/>
    <cellStyle name="Normal 55 37 3 2" xfId="8339"/>
    <cellStyle name="Normal 55 37 4" xfId="6877"/>
    <cellStyle name="Normal 55 38" xfId="2003"/>
    <cellStyle name="Normal 55 38 2" xfId="5406"/>
    <cellStyle name="Normal 55 38 2 2" xfId="9807"/>
    <cellStyle name="Normal 55 38 3" xfId="3935"/>
    <cellStyle name="Normal 55 38 3 2" xfId="8340"/>
    <cellStyle name="Normal 55 38 4" xfId="6878"/>
    <cellStyle name="Normal 55 39" xfId="2004"/>
    <cellStyle name="Normal 55 39 2" xfId="5407"/>
    <cellStyle name="Normal 55 39 2 2" xfId="9808"/>
    <cellStyle name="Normal 55 39 3" xfId="3936"/>
    <cellStyle name="Normal 55 39 3 2" xfId="8341"/>
    <cellStyle name="Normal 55 39 4" xfId="6879"/>
    <cellStyle name="Normal 55 4" xfId="2005"/>
    <cellStyle name="Normal 55 4 2" xfId="5408"/>
    <cellStyle name="Normal 55 4 2 2" xfId="9809"/>
    <cellStyle name="Normal 55 4 3" xfId="3937"/>
    <cellStyle name="Normal 55 4 3 2" xfId="8342"/>
    <cellStyle name="Normal 55 4 4" xfId="6880"/>
    <cellStyle name="Normal 55 40" xfId="2006"/>
    <cellStyle name="Normal 55 40 2" xfId="5409"/>
    <cellStyle name="Normal 55 40 2 2" xfId="9810"/>
    <cellStyle name="Normal 55 40 3" xfId="3938"/>
    <cellStyle name="Normal 55 40 3 2" xfId="8343"/>
    <cellStyle name="Normal 55 40 4" xfId="6881"/>
    <cellStyle name="Normal 55 41" xfId="2007"/>
    <cellStyle name="Normal 55 41 2" xfId="5410"/>
    <cellStyle name="Normal 55 41 2 2" xfId="9811"/>
    <cellStyle name="Normal 55 41 3" xfId="3939"/>
    <cellStyle name="Normal 55 41 3 2" xfId="8344"/>
    <cellStyle name="Normal 55 41 4" xfId="6882"/>
    <cellStyle name="Normal 55 42" xfId="5375"/>
    <cellStyle name="Normal 55 42 2" xfId="9776"/>
    <cellStyle name="Normal 55 43" xfId="3904"/>
    <cellStyle name="Normal 55 43 2" xfId="8309"/>
    <cellStyle name="Normal 55 44" xfId="6847"/>
    <cellStyle name="Normal 55 5" xfId="2008"/>
    <cellStyle name="Normal 55 5 2" xfId="5411"/>
    <cellStyle name="Normal 55 5 2 2" xfId="9812"/>
    <cellStyle name="Normal 55 5 3" xfId="3940"/>
    <cellStyle name="Normal 55 5 3 2" xfId="8345"/>
    <cellStyle name="Normal 55 5 4" xfId="6883"/>
    <cellStyle name="Normal 55 6" xfId="2009"/>
    <cellStyle name="Normal 55 6 2" xfId="5412"/>
    <cellStyle name="Normal 55 6 2 2" xfId="9813"/>
    <cellStyle name="Normal 55 6 3" xfId="3941"/>
    <cellStyle name="Normal 55 6 3 2" xfId="8346"/>
    <cellStyle name="Normal 55 6 4" xfId="6884"/>
    <cellStyle name="Normal 55 7" xfId="2010"/>
    <cellStyle name="Normal 55 7 2" xfId="5413"/>
    <cellStyle name="Normal 55 7 2 2" xfId="9814"/>
    <cellStyle name="Normal 55 7 3" xfId="3942"/>
    <cellStyle name="Normal 55 7 3 2" xfId="8347"/>
    <cellStyle name="Normal 55 7 4" xfId="6885"/>
    <cellStyle name="Normal 55 8" xfId="2011"/>
    <cellStyle name="Normal 55 8 2" xfId="5414"/>
    <cellStyle name="Normal 55 8 2 2" xfId="9815"/>
    <cellStyle name="Normal 55 8 3" xfId="3943"/>
    <cellStyle name="Normal 55 8 3 2" xfId="8348"/>
    <cellStyle name="Normal 55 8 4" xfId="6886"/>
    <cellStyle name="Normal 55 9" xfId="2012"/>
    <cellStyle name="Normal 55 9 2" xfId="5415"/>
    <cellStyle name="Normal 55 9 2 2" xfId="9816"/>
    <cellStyle name="Normal 55 9 3" xfId="3944"/>
    <cellStyle name="Normal 55 9 3 2" xfId="8349"/>
    <cellStyle name="Normal 55 9 4" xfId="6887"/>
    <cellStyle name="Normal 56 2" xfId="2013"/>
    <cellStyle name="Normal 56 2 2" xfId="2014"/>
    <cellStyle name="Normal 56 3" xfId="2015"/>
    <cellStyle name="Normal 56 3 2" xfId="2016"/>
    <cellStyle name="Normal 56 4" xfId="2017"/>
    <cellStyle name="Normal 56 4 2" xfId="2018"/>
    <cellStyle name="Normal 56 5" xfId="2019"/>
    <cellStyle name="Normal 56 5 2" xfId="2020"/>
    <cellStyle name="Normal 56 6" xfId="2021"/>
    <cellStyle name="Normal 56 6 2" xfId="2022"/>
    <cellStyle name="Normal 56 7" xfId="2023"/>
    <cellStyle name="Normal 56 7 2" xfId="2024"/>
    <cellStyle name="Normal 57" xfId="2025"/>
    <cellStyle name="Normal 57 10" xfId="2026"/>
    <cellStyle name="Normal 57 10 2" xfId="5417"/>
    <cellStyle name="Normal 57 10 2 2" xfId="9818"/>
    <cellStyle name="Normal 57 10 3" xfId="3946"/>
    <cellStyle name="Normal 57 10 3 2" xfId="8351"/>
    <cellStyle name="Normal 57 10 4" xfId="6889"/>
    <cellStyle name="Normal 57 11" xfId="2027"/>
    <cellStyle name="Normal 57 11 2" xfId="5418"/>
    <cellStyle name="Normal 57 11 2 2" xfId="9819"/>
    <cellStyle name="Normal 57 11 3" xfId="3947"/>
    <cellStyle name="Normal 57 11 3 2" xfId="8352"/>
    <cellStyle name="Normal 57 11 4" xfId="6890"/>
    <cellStyle name="Normal 57 12" xfId="2028"/>
    <cellStyle name="Normal 57 12 2" xfId="5419"/>
    <cellStyle name="Normal 57 12 2 2" xfId="9820"/>
    <cellStyle name="Normal 57 12 3" xfId="3948"/>
    <cellStyle name="Normal 57 12 3 2" xfId="8353"/>
    <cellStyle name="Normal 57 12 4" xfId="6891"/>
    <cellStyle name="Normal 57 13" xfId="2029"/>
    <cellStyle name="Normal 57 13 2" xfId="5420"/>
    <cellStyle name="Normal 57 13 2 2" xfId="9821"/>
    <cellStyle name="Normal 57 13 3" xfId="3949"/>
    <cellStyle name="Normal 57 13 3 2" xfId="8354"/>
    <cellStyle name="Normal 57 13 4" xfId="6892"/>
    <cellStyle name="Normal 57 14" xfId="2030"/>
    <cellStyle name="Normal 57 14 2" xfId="5421"/>
    <cellStyle name="Normal 57 14 2 2" xfId="9822"/>
    <cellStyle name="Normal 57 14 3" xfId="3950"/>
    <cellStyle name="Normal 57 14 3 2" xfId="8355"/>
    <cellStyle name="Normal 57 14 4" xfId="6893"/>
    <cellStyle name="Normal 57 15" xfId="2031"/>
    <cellStyle name="Normal 57 15 2" xfId="5422"/>
    <cellStyle name="Normal 57 15 2 2" xfId="9823"/>
    <cellStyle name="Normal 57 15 3" xfId="3951"/>
    <cellStyle name="Normal 57 15 3 2" xfId="8356"/>
    <cellStyle name="Normal 57 15 4" xfId="6894"/>
    <cellStyle name="Normal 57 16" xfId="2032"/>
    <cellStyle name="Normal 57 16 2" xfId="5423"/>
    <cellStyle name="Normal 57 16 2 2" xfId="9824"/>
    <cellStyle name="Normal 57 16 3" xfId="3952"/>
    <cellStyle name="Normal 57 16 3 2" xfId="8357"/>
    <cellStyle name="Normal 57 16 4" xfId="6895"/>
    <cellStyle name="Normal 57 17" xfId="2033"/>
    <cellStyle name="Normal 57 17 2" xfId="5424"/>
    <cellStyle name="Normal 57 17 2 2" xfId="9825"/>
    <cellStyle name="Normal 57 17 3" xfId="3953"/>
    <cellStyle name="Normal 57 17 3 2" xfId="8358"/>
    <cellStyle name="Normal 57 17 4" xfId="6896"/>
    <cellStyle name="Normal 57 18" xfId="2034"/>
    <cellStyle name="Normal 57 18 2" xfId="5425"/>
    <cellStyle name="Normal 57 18 2 2" xfId="9826"/>
    <cellStyle name="Normal 57 18 3" xfId="3954"/>
    <cellStyle name="Normal 57 18 3 2" xfId="8359"/>
    <cellStyle name="Normal 57 18 4" xfId="6897"/>
    <cellStyle name="Normal 57 19" xfId="2035"/>
    <cellStyle name="Normal 57 19 2" xfId="5426"/>
    <cellStyle name="Normal 57 19 2 2" xfId="9827"/>
    <cellStyle name="Normal 57 19 3" xfId="3955"/>
    <cellStyle name="Normal 57 19 3 2" xfId="8360"/>
    <cellStyle name="Normal 57 19 4" xfId="6898"/>
    <cellStyle name="Normal 57 2" xfId="2036"/>
    <cellStyle name="Normal 57 2 2" xfId="5427"/>
    <cellStyle name="Normal 57 2 2 2" xfId="9828"/>
    <cellStyle name="Normal 57 2 3" xfId="3956"/>
    <cellStyle name="Normal 57 2 3 2" xfId="8361"/>
    <cellStyle name="Normal 57 2 4" xfId="6899"/>
    <cellStyle name="Normal 57 20" xfId="2037"/>
    <cellStyle name="Normal 57 20 2" xfId="5428"/>
    <cellStyle name="Normal 57 20 2 2" xfId="9829"/>
    <cellStyle name="Normal 57 20 3" xfId="3957"/>
    <cellStyle name="Normal 57 20 3 2" xfId="8362"/>
    <cellStyle name="Normal 57 20 4" xfId="6900"/>
    <cellStyle name="Normal 57 21" xfId="2038"/>
    <cellStyle name="Normal 57 21 2" xfId="5429"/>
    <cellStyle name="Normal 57 21 2 2" xfId="9830"/>
    <cellStyle name="Normal 57 21 3" xfId="3958"/>
    <cellStyle name="Normal 57 21 3 2" xfId="8363"/>
    <cellStyle name="Normal 57 21 4" xfId="6901"/>
    <cellStyle name="Normal 57 22" xfId="2039"/>
    <cellStyle name="Normal 57 22 2" xfId="5430"/>
    <cellStyle name="Normal 57 22 2 2" xfId="9831"/>
    <cellStyle name="Normal 57 22 3" xfId="3959"/>
    <cellStyle name="Normal 57 22 3 2" xfId="8364"/>
    <cellStyle name="Normal 57 22 4" xfId="6902"/>
    <cellStyle name="Normal 57 23" xfId="2040"/>
    <cellStyle name="Normal 57 23 2" xfId="5431"/>
    <cellStyle name="Normal 57 23 2 2" xfId="9832"/>
    <cellStyle name="Normal 57 23 3" xfId="3960"/>
    <cellStyle name="Normal 57 23 3 2" xfId="8365"/>
    <cellStyle name="Normal 57 23 4" xfId="6903"/>
    <cellStyle name="Normal 57 24" xfId="2041"/>
    <cellStyle name="Normal 57 24 2" xfId="5432"/>
    <cellStyle name="Normal 57 24 2 2" xfId="9833"/>
    <cellStyle name="Normal 57 24 3" xfId="3961"/>
    <cellStyle name="Normal 57 24 3 2" xfId="8366"/>
    <cellStyle name="Normal 57 24 4" xfId="6904"/>
    <cellStyle name="Normal 57 25" xfId="2042"/>
    <cellStyle name="Normal 57 25 2" xfId="5433"/>
    <cellStyle name="Normal 57 25 2 2" xfId="9834"/>
    <cellStyle name="Normal 57 25 3" xfId="3962"/>
    <cellStyle name="Normal 57 25 3 2" xfId="8367"/>
    <cellStyle name="Normal 57 25 4" xfId="6905"/>
    <cellStyle name="Normal 57 26" xfId="2043"/>
    <cellStyle name="Normal 57 26 2" xfId="5434"/>
    <cellStyle name="Normal 57 26 2 2" xfId="9835"/>
    <cellStyle name="Normal 57 26 3" xfId="3963"/>
    <cellStyle name="Normal 57 26 3 2" xfId="8368"/>
    <cellStyle name="Normal 57 26 4" xfId="6906"/>
    <cellStyle name="Normal 57 27" xfId="2044"/>
    <cellStyle name="Normal 57 27 2" xfId="5435"/>
    <cellStyle name="Normal 57 27 2 2" xfId="9836"/>
    <cellStyle name="Normal 57 27 3" xfId="3964"/>
    <cellStyle name="Normal 57 27 3 2" xfId="8369"/>
    <cellStyle name="Normal 57 27 4" xfId="6907"/>
    <cellStyle name="Normal 57 28" xfId="2045"/>
    <cellStyle name="Normal 57 28 2" xfId="5436"/>
    <cellStyle name="Normal 57 28 2 2" xfId="9837"/>
    <cellStyle name="Normal 57 28 3" xfId="3965"/>
    <cellStyle name="Normal 57 28 3 2" xfId="8370"/>
    <cellStyle name="Normal 57 28 4" xfId="6908"/>
    <cellStyle name="Normal 57 29" xfId="2046"/>
    <cellStyle name="Normal 57 29 2" xfId="5437"/>
    <cellStyle name="Normal 57 29 2 2" xfId="9838"/>
    <cellStyle name="Normal 57 29 3" xfId="3966"/>
    <cellStyle name="Normal 57 29 3 2" xfId="8371"/>
    <cellStyle name="Normal 57 29 4" xfId="6909"/>
    <cellStyle name="Normal 57 3" xfId="2047"/>
    <cellStyle name="Normal 57 3 2" xfId="5438"/>
    <cellStyle name="Normal 57 3 2 2" xfId="9839"/>
    <cellStyle name="Normal 57 3 3" xfId="3967"/>
    <cellStyle name="Normal 57 3 3 2" xfId="8372"/>
    <cellStyle name="Normal 57 3 4" xfId="6910"/>
    <cellStyle name="Normal 57 30" xfId="2048"/>
    <cellStyle name="Normal 57 30 2" xfId="5439"/>
    <cellStyle name="Normal 57 30 2 2" xfId="9840"/>
    <cellStyle name="Normal 57 30 3" xfId="3968"/>
    <cellStyle name="Normal 57 30 3 2" xfId="8373"/>
    <cellStyle name="Normal 57 30 4" xfId="6911"/>
    <cellStyle name="Normal 57 31" xfId="2049"/>
    <cellStyle name="Normal 57 31 2" xfId="5440"/>
    <cellStyle name="Normal 57 31 2 2" xfId="9841"/>
    <cellStyle name="Normal 57 31 3" xfId="3969"/>
    <cellStyle name="Normal 57 31 3 2" xfId="8374"/>
    <cellStyle name="Normal 57 31 4" xfId="6912"/>
    <cellStyle name="Normal 57 32" xfId="2050"/>
    <cellStyle name="Normal 57 32 2" xfId="5441"/>
    <cellStyle name="Normal 57 32 2 2" xfId="9842"/>
    <cellStyle name="Normal 57 32 3" xfId="3970"/>
    <cellStyle name="Normal 57 32 3 2" xfId="8375"/>
    <cellStyle name="Normal 57 32 4" xfId="6913"/>
    <cellStyle name="Normal 57 33" xfId="2051"/>
    <cellStyle name="Normal 57 33 2" xfId="5442"/>
    <cellStyle name="Normal 57 33 2 2" xfId="9843"/>
    <cellStyle name="Normal 57 33 3" xfId="3971"/>
    <cellStyle name="Normal 57 33 3 2" xfId="8376"/>
    <cellStyle name="Normal 57 33 4" xfId="6914"/>
    <cellStyle name="Normal 57 34" xfId="2052"/>
    <cellStyle name="Normal 57 34 2" xfId="5443"/>
    <cellStyle name="Normal 57 34 2 2" xfId="9844"/>
    <cellStyle name="Normal 57 34 3" xfId="3972"/>
    <cellStyle name="Normal 57 34 3 2" xfId="8377"/>
    <cellStyle name="Normal 57 34 4" xfId="6915"/>
    <cellStyle name="Normal 57 35" xfId="2053"/>
    <cellStyle name="Normal 57 35 2" xfId="5444"/>
    <cellStyle name="Normal 57 35 2 2" xfId="9845"/>
    <cellStyle name="Normal 57 35 3" xfId="3973"/>
    <cellStyle name="Normal 57 35 3 2" xfId="8378"/>
    <cellStyle name="Normal 57 35 4" xfId="6916"/>
    <cellStyle name="Normal 57 36" xfId="2054"/>
    <cellStyle name="Normal 57 36 2" xfId="5445"/>
    <cellStyle name="Normal 57 36 2 2" xfId="9846"/>
    <cellStyle name="Normal 57 36 3" xfId="3974"/>
    <cellStyle name="Normal 57 36 3 2" xfId="8379"/>
    <cellStyle name="Normal 57 36 4" xfId="6917"/>
    <cellStyle name="Normal 57 37" xfId="2055"/>
    <cellStyle name="Normal 57 37 2" xfId="5446"/>
    <cellStyle name="Normal 57 37 2 2" xfId="9847"/>
    <cellStyle name="Normal 57 37 3" xfId="3975"/>
    <cellStyle name="Normal 57 37 3 2" xfId="8380"/>
    <cellStyle name="Normal 57 37 4" xfId="6918"/>
    <cellStyle name="Normal 57 38" xfId="2056"/>
    <cellStyle name="Normal 57 38 2" xfId="5447"/>
    <cellStyle name="Normal 57 38 2 2" xfId="9848"/>
    <cellStyle name="Normal 57 38 3" xfId="3976"/>
    <cellStyle name="Normal 57 38 3 2" xfId="8381"/>
    <cellStyle name="Normal 57 38 4" xfId="6919"/>
    <cellStyle name="Normal 57 39" xfId="2057"/>
    <cellStyle name="Normal 57 39 2" xfId="5448"/>
    <cellStyle name="Normal 57 39 2 2" xfId="9849"/>
    <cellStyle name="Normal 57 39 3" xfId="3977"/>
    <cellStyle name="Normal 57 39 3 2" xfId="8382"/>
    <cellStyle name="Normal 57 39 4" xfId="6920"/>
    <cellStyle name="Normal 57 4" xfId="2058"/>
    <cellStyle name="Normal 57 4 2" xfId="5449"/>
    <cellStyle name="Normal 57 4 2 2" xfId="9850"/>
    <cellStyle name="Normal 57 4 3" xfId="3978"/>
    <cellStyle name="Normal 57 4 3 2" xfId="8383"/>
    <cellStyle name="Normal 57 4 4" xfId="6921"/>
    <cellStyle name="Normal 57 40" xfId="2059"/>
    <cellStyle name="Normal 57 40 2" xfId="5450"/>
    <cellStyle name="Normal 57 40 2 2" xfId="9851"/>
    <cellStyle name="Normal 57 40 3" xfId="3979"/>
    <cellStyle name="Normal 57 40 3 2" xfId="8384"/>
    <cellStyle name="Normal 57 40 4" xfId="6922"/>
    <cellStyle name="Normal 57 41" xfId="2060"/>
    <cellStyle name="Normal 57 41 2" xfId="5451"/>
    <cellStyle name="Normal 57 41 2 2" xfId="9852"/>
    <cellStyle name="Normal 57 41 3" xfId="3980"/>
    <cellStyle name="Normal 57 41 3 2" xfId="8385"/>
    <cellStyle name="Normal 57 41 4" xfId="6923"/>
    <cellStyle name="Normal 57 42" xfId="5416"/>
    <cellStyle name="Normal 57 42 2" xfId="9817"/>
    <cellStyle name="Normal 57 43" xfId="3945"/>
    <cellStyle name="Normal 57 43 2" xfId="8350"/>
    <cellStyle name="Normal 57 44" xfId="6888"/>
    <cellStyle name="Normal 57 5" xfId="2061"/>
    <cellStyle name="Normal 57 5 2" xfId="5452"/>
    <cellStyle name="Normal 57 5 2 2" xfId="9853"/>
    <cellStyle name="Normal 57 5 3" xfId="3981"/>
    <cellStyle name="Normal 57 5 3 2" xfId="8386"/>
    <cellStyle name="Normal 57 5 4" xfId="6924"/>
    <cellStyle name="Normal 57 6" xfId="2062"/>
    <cellStyle name="Normal 57 6 2" xfId="5453"/>
    <cellStyle name="Normal 57 6 2 2" xfId="9854"/>
    <cellStyle name="Normal 57 6 3" xfId="3982"/>
    <cellStyle name="Normal 57 6 3 2" xfId="8387"/>
    <cellStyle name="Normal 57 6 4" xfId="6925"/>
    <cellStyle name="Normal 57 7" xfId="2063"/>
    <cellStyle name="Normal 57 7 2" xfId="5454"/>
    <cellStyle name="Normal 57 7 2 2" xfId="9855"/>
    <cellStyle name="Normal 57 7 3" xfId="3983"/>
    <cellStyle name="Normal 57 7 3 2" xfId="8388"/>
    <cellStyle name="Normal 57 7 4" xfId="6926"/>
    <cellStyle name="Normal 57 8" xfId="2064"/>
    <cellStyle name="Normal 57 8 2" xfId="5455"/>
    <cellStyle name="Normal 57 8 2 2" xfId="9856"/>
    <cellStyle name="Normal 57 8 3" xfId="3984"/>
    <cellStyle name="Normal 57 8 3 2" xfId="8389"/>
    <cellStyle name="Normal 57 8 4" xfId="6927"/>
    <cellStyle name="Normal 57 9" xfId="2065"/>
    <cellStyle name="Normal 57 9 2" xfId="5456"/>
    <cellStyle name="Normal 57 9 2 2" xfId="9857"/>
    <cellStyle name="Normal 57 9 3" xfId="3985"/>
    <cellStyle name="Normal 57 9 3 2" xfId="8390"/>
    <cellStyle name="Normal 57 9 4" xfId="6928"/>
    <cellStyle name="Normal 58" xfId="2066"/>
    <cellStyle name="Normal 58 10" xfId="2067"/>
    <cellStyle name="Normal 58 10 2" xfId="5458"/>
    <cellStyle name="Normal 58 10 2 2" xfId="9859"/>
    <cellStyle name="Normal 58 10 3" xfId="3987"/>
    <cellStyle name="Normal 58 10 3 2" xfId="8392"/>
    <cellStyle name="Normal 58 10 4" xfId="6930"/>
    <cellStyle name="Normal 58 11" xfId="2068"/>
    <cellStyle name="Normal 58 11 2" xfId="5459"/>
    <cellStyle name="Normal 58 11 2 2" xfId="9860"/>
    <cellStyle name="Normal 58 11 3" xfId="3988"/>
    <cellStyle name="Normal 58 11 3 2" xfId="8393"/>
    <cellStyle name="Normal 58 11 4" xfId="6931"/>
    <cellStyle name="Normal 58 12" xfId="2069"/>
    <cellStyle name="Normal 58 12 2" xfId="5460"/>
    <cellStyle name="Normal 58 12 2 2" xfId="9861"/>
    <cellStyle name="Normal 58 12 3" xfId="3989"/>
    <cellStyle name="Normal 58 12 3 2" xfId="8394"/>
    <cellStyle name="Normal 58 12 4" xfId="6932"/>
    <cellStyle name="Normal 58 13" xfId="2070"/>
    <cellStyle name="Normal 58 13 2" xfId="5461"/>
    <cellStyle name="Normal 58 13 2 2" xfId="9862"/>
    <cellStyle name="Normal 58 13 3" xfId="3990"/>
    <cellStyle name="Normal 58 13 3 2" xfId="8395"/>
    <cellStyle name="Normal 58 13 4" xfId="6933"/>
    <cellStyle name="Normal 58 14" xfId="2071"/>
    <cellStyle name="Normal 58 14 2" xfId="5462"/>
    <cellStyle name="Normal 58 14 2 2" xfId="9863"/>
    <cellStyle name="Normal 58 14 3" xfId="3991"/>
    <cellStyle name="Normal 58 14 3 2" xfId="8396"/>
    <cellStyle name="Normal 58 14 4" xfId="6934"/>
    <cellStyle name="Normal 58 15" xfId="2072"/>
    <cellStyle name="Normal 58 15 2" xfId="5463"/>
    <cellStyle name="Normal 58 15 2 2" xfId="9864"/>
    <cellStyle name="Normal 58 15 3" xfId="3992"/>
    <cellStyle name="Normal 58 15 3 2" xfId="8397"/>
    <cellStyle name="Normal 58 15 4" xfId="6935"/>
    <cellStyle name="Normal 58 16" xfId="2073"/>
    <cellStyle name="Normal 58 16 2" xfId="5464"/>
    <cellStyle name="Normal 58 16 2 2" xfId="9865"/>
    <cellStyle name="Normal 58 16 3" xfId="3993"/>
    <cellStyle name="Normal 58 16 3 2" xfId="8398"/>
    <cellStyle name="Normal 58 16 4" xfId="6936"/>
    <cellStyle name="Normal 58 17" xfId="2074"/>
    <cellStyle name="Normal 58 17 2" xfId="5465"/>
    <cellStyle name="Normal 58 17 2 2" xfId="9866"/>
    <cellStyle name="Normal 58 17 3" xfId="3994"/>
    <cellStyle name="Normal 58 17 3 2" xfId="8399"/>
    <cellStyle name="Normal 58 17 4" xfId="6937"/>
    <cellStyle name="Normal 58 18" xfId="2075"/>
    <cellStyle name="Normal 58 18 2" xfId="5466"/>
    <cellStyle name="Normal 58 18 2 2" xfId="9867"/>
    <cellStyle name="Normal 58 18 3" xfId="3995"/>
    <cellStyle name="Normal 58 18 3 2" xfId="8400"/>
    <cellStyle name="Normal 58 18 4" xfId="6938"/>
    <cellStyle name="Normal 58 19" xfId="2076"/>
    <cellStyle name="Normal 58 19 2" xfId="5467"/>
    <cellStyle name="Normal 58 19 2 2" xfId="9868"/>
    <cellStyle name="Normal 58 19 3" xfId="3996"/>
    <cellStyle name="Normal 58 19 3 2" xfId="8401"/>
    <cellStyle name="Normal 58 19 4" xfId="6939"/>
    <cellStyle name="Normal 58 2" xfId="2077"/>
    <cellStyle name="Normal 58 2 2" xfId="5468"/>
    <cellStyle name="Normal 58 2 2 2" xfId="9869"/>
    <cellStyle name="Normal 58 2 3" xfId="3997"/>
    <cellStyle name="Normal 58 2 3 2" xfId="8402"/>
    <cellStyle name="Normal 58 2 4" xfId="6940"/>
    <cellStyle name="Normal 58 20" xfId="2078"/>
    <cellStyle name="Normal 58 20 2" xfId="5469"/>
    <cellStyle name="Normal 58 20 2 2" xfId="9870"/>
    <cellStyle name="Normal 58 20 3" xfId="3998"/>
    <cellStyle name="Normal 58 20 3 2" xfId="8403"/>
    <cellStyle name="Normal 58 20 4" xfId="6941"/>
    <cellStyle name="Normal 58 21" xfId="2079"/>
    <cellStyle name="Normal 58 21 2" xfId="5470"/>
    <cellStyle name="Normal 58 21 2 2" xfId="9871"/>
    <cellStyle name="Normal 58 21 3" xfId="3999"/>
    <cellStyle name="Normal 58 21 3 2" xfId="8404"/>
    <cellStyle name="Normal 58 21 4" xfId="6942"/>
    <cellStyle name="Normal 58 22" xfId="2080"/>
    <cellStyle name="Normal 58 22 2" xfId="5471"/>
    <cellStyle name="Normal 58 22 2 2" xfId="9872"/>
    <cellStyle name="Normal 58 22 3" xfId="4000"/>
    <cellStyle name="Normal 58 22 3 2" xfId="8405"/>
    <cellStyle name="Normal 58 22 4" xfId="6943"/>
    <cellStyle name="Normal 58 23" xfId="2081"/>
    <cellStyle name="Normal 58 23 2" xfId="5472"/>
    <cellStyle name="Normal 58 23 2 2" xfId="9873"/>
    <cellStyle name="Normal 58 23 3" xfId="4001"/>
    <cellStyle name="Normal 58 23 3 2" xfId="8406"/>
    <cellStyle name="Normal 58 23 4" xfId="6944"/>
    <cellStyle name="Normal 58 24" xfId="2082"/>
    <cellStyle name="Normal 58 24 2" xfId="5473"/>
    <cellStyle name="Normal 58 24 2 2" xfId="9874"/>
    <cellStyle name="Normal 58 24 3" xfId="4002"/>
    <cellStyle name="Normal 58 24 3 2" xfId="8407"/>
    <cellStyle name="Normal 58 24 4" xfId="6945"/>
    <cellStyle name="Normal 58 25" xfId="2083"/>
    <cellStyle name="Normal 58 25 2" xfId="5474"/>
    <cellStyle name="Normal 58 25 2 2" xfId="9875"/>
    <cellStyle name="Normal 58 25 3" xfId="4003"/>
    <cellStyle name="Normal 58 25 3 2" xfId="8408"/>
    <cellStyle name="Normal 58 25 4" xfId="6946"/>
    <cellStyle name="Normal 58 26" xfId="2084"/>
    <cellStyle name="Normal 58 26 2" xfId="5475"/>
    <cellStyle name="Normal 58 26 2 2" xfId="9876"/>
    <cellStyle name="Normal 58 26 3" xfId="4004"/>
    <cellStyle name="Normal 58 26 3 2" xfId="8409"/>
    <cellStyle name="Normal 58 26 4" xfId="6947"/>
    <cellStyle name="Normal 58 27" xfId="2085"/>
    <cellStyle name="Normal 58 27 2" xfId="5476"/>
    <cellStyle name="Normal 58 27 2 2" xfId="9877"/>
    <cellStyle name="Normal 58 27 3" xfId="4005"/>
    <cellStyle name="Normal 58 27 3 2" xfId="8410"/>
    <cellStyle name="Normal 58 27 4" xfId="6948"/>
    <cellStyle name="Normal 58 28" xfId="2086"/>
    <cellStyle name="Normal 58 28 2" xfId="5477"/>
    <cellStyle name="Normal 58 28 2 2" xfId="9878"/>
    <cellStyle name="Normal 58 28 3" xfId="4006"/>
    <cellStyle name="Normal 58 28 3 2" xfId="8411"/>
    <cellStyle name="Normal 58 28 4" xfId="6949"/>
    <cellStyle name="Normal 58 29" xfId="2087"/>
    <cellStyle name="Normal 58 29 2" xfId="5478"/>
    <cellStyle name="Normal 58 29 2 2" xfId="9879"/>
    <cellStyle name="Normal 58 29 3" xfId="4007"/>
    <cellStyle name="Normal 58 29 3 2" xfId="8412"/>
    <cellStyle name="Normal 58 29 4" xfId="6950"/>
    <cellStyle name="Normal 58 3" xfId="2088"/>
    <cellStyle name="Normal 58 3 2" xfId="5479"/>
    <cellStyle name="Normal 58 3 2 2" xfId="9880"/>
    <cellStyle name="Normal 58 3 3" xfId="4008"/>
    <cellStyle name="Normal 58 3 3 2" xfId="8413"/>
    <cellStyle name="Normal 58 3 4" xfId="6951"/>
    <cellStyle name="Normal 58 30" xfId="2089"/>
    <cellStyle name="Normal 58 30 2" xfId="5480"/>
    <cellStyle name="Normal 58 30 2 2" xfId="9881"/>
    <cellStyle name="Normal 58 30 3" xfId="4009"/>
    <cellStyle name="Normal 58 30 3 2" xfId="8414"/>
    <cellStyle name="Normal 58 30 4" xfId="6952"/>
    <cellStyle name="Normal 58 31" xfId="2090"/>
    <cellStyle name="Normal 58 31 2" xfId="5481"/>
    <cellStyle name="Normal 58 31 2 2" xfId="9882"/>
    <cellStyle name="Normal 58 31 3" xfId="4010"/>
    <cellStyle name="Normal 58 31 3 2" xfId="8415"/>
    <cellStyle name="Normal 58 31 4" xfId="6953"/>
    <cellStyle name="Normal 58 32" xfId="2091"/>
    <cellStyle name="Normal 58 32 2" xfId="5482"/>
    <cellStyle name="Normal 58 32 2 2" xfId="9883"/>
    <cellStyle name="Normal 58 32 3" xfId="4011"/>
    <cellStyle name="Normal 58 32 3 2" xfId="8416"/>
    <cellStyle name="Normal 58 32 4" xfId="6954"/>
    <cellStyle name="Normal 58 33" xfId="2092"/>
    <cellStyle name="Normal 58 33 2" xfId="5483"/>
    <cellStyle name="Normal 58 33 2 2" xfId="9884"/>
    <cellStyle name="Normal 58 33 3" xfId="4012"/>
    <cellStyle name="Normal 58 33 3 2" xfId="8417"/>
    <cellStyle name="Normal 58 33 4" xfId="6955"/>
    <cellStyle name="Normal 58 34" xfId="2093"/>
    <cellStyle name="Normal 58 34 2" xfId="5484"/>
    <cellStyle name="Normal 58 34 2 2" xfId="9885"/>
    <cellStyle name="Normal 58 34 3" xfId="4013"/>
    <cellStyle name="Normal 58 34 3 2" xfId="8418"/>
    <cellStyle name="Normal 58 34 4" xfId="6956"/>
    <cellStyle name="Normal 58 35" xfId="2094"/>
    <cellStyle name="Normal 58 35 2" xfId="5485"/>
    <cellStyle name="Normal 58 35 2 2" xfId="9886"/>
    <cellStyle name="Normal 58 35 3" xfId="4014"/>
    <cellStyle name="Normal 58 35 3 2" xfId="8419"/>
    <cellStyle name="Normal 58 35 4" xfId="6957"/>
    <cellStyle name="Normal 58 36" xfId="2095"/>
    <cellStyle name="Normal 58 36 2" xfId="5486"/>
    <cellStyle name="Normal 58 36 2 2" xfId="9887"/>
    <cellStyle name="Normal 58 36 3" xfId="4015"/>
    <cellStyle name="Normal 58 36 3 2" xfId="8420"/>
    <cellStyle name="Normal 58 36 4" xfId="6958"/>
    <cellStyle name="Normal 58 37" xfId="2096"/>
    <cellStyle name="Normal 58 37 2" xfId="5487"/>
    <cellStyle name="Normal 58 37 2 2" xfId="9888"/>
    <cellStyle name="Normal 58 37 3" xfId="4016"/>
    <cellStyle name="Normal 58 37 3 2" xfId="8421"/>
    <cellStyle name="Normal 58 37 4" xfId="6959"/>
    <cellStyle name="Normal 58 38" xfId="2097"/>
    <cellStyle name="Normal 58 38 2" xfId="5488"/>
    <cellStyle name="Normal 58 38 2 2" xfId="9889"/>
    <cellStyle name="Normal 58 38 3" xfId="4017"/>
    <cellStyle name="Normal 58 38 3 2" xfId="8422"/>
    <cellStyle name="Normal 58 38 4" xfId="6960"/>
    <cellStyle name="Normal 58 39" xfId="2098"/>
    <cellStyle name="Normal 58 39 2" xfId="5489"/>
    <cellStyle name="Normal 58 39 2 2" xfId="9890"/>
    <cellStyle name="Normal 58 39 3" xfId="4018"/>
    <cellStyle name="Normal 58 39 3 2" xfId="8423"/>
    <cellStyle name="Normal 58 39 4" xfId="6961"/>
    <cellStyle name="Normal 58 4" xfId="2099"/>
    <cellStyle name="Normal 58 4 2" xfId="5490"/>
    <cellStyle name="Normal 58 4 2 2" xfId="9891"/>
    <cellStyle name="Normal 58 4 3" xfId="4019"/>
    <cellStyle name="Normal 58 4 3 2" xfId="8424"/>
    <cellStyle name="Normal 58 4 4" xfId="6962"/>
    <cellStyle name="Normal 58 40" xfId="2100"/>
    <cellStyle name="Normal 58 40 2" xfId="5491"/>
    <cellStyle name="Normal 58 40 2 2" xfId="9892"/>
    <cellStyle name="Normal 58 40 3" xfId="4020"/>
    <cellStyle name="Normal 58 40 3 2" xfId="8425"/>
    <cellStyle name="Normal 58 40 4" xfId="6963"/>
    <cellStyle name="Normal 58 41" xfId="2101"/>
    <cellStyle name="Normal 58 41 2" xfId="5492"/>
    <cellStyle name="Normal 58 41 2 2" xfId="9893"/>
    <cellStyle name="Normal 58 41 3" xfId="4021"/>
    <cellStyle name="Normal 58 41 3 2" xfId="8426"/>
    <cellStyle name="Normal 58 41 4" xfId="6964"/>
    <cellStyle name="Normal 58 42" xfId="5457"/>
    <cellStyle name="Normal 58 42 2" xfId="9858"/>
    <cellStyle name="Normal 58 43" xfId="3986"/>
    <cellStyle name="Normal 58 43 2" xfId="8391"/>
    <cellStyle name="Normal 58 44" xfId="6929"/>
    <cellStyle name="Normal 58 5" xfId="2102"/>
    <cellStyle name="Normal 58 5 2" xfId="5493"/>
    <cellStyle name="Normal 58 5 2 2" xfId="9894"/>
    <cellStyle name="Normal 58 5 3" xfId="4022"/>
    <cellStyle name="Normal 58 5 3 2" xfId="8427"/>
    <cellStyle name="Normal 58 5 4" xfId="6965"/>
    <cellStyle name="Normal 58 6" xfId="2103"/>
    <cellStyle name="Normal 58 6 2" xfId="5494"/>
    <cellStyle name="Normal 58 6 2 2" xfId="9895"/>
    <cellStyle name="Normal 58 6 3" xfId="4023"/>
    <cellStyle name="Normal 58 6 3 2" xfId="8428"/>
    <cellStyle name="Normal 58 6 4" xfId="6966"/>
    <cellStyle name="Normal 58 7" xfId="2104"/>
    <cellStyle name="Normal 58 7 2" xfId="5495"/>
    <cellStyle name="Normal 58 7 2 2" xfId="9896"/>
    <cellStyle name="Normal 58 7 3" xfId="4024"/>
    <cellStyle name="Normal 58 7 3 2" xfId="8429"/>
    <cellStyle name="Normal 58 7 4" xfId="6967"/>
    <cellStyle name="Normal 58 8" xfId="2105"/>
    <cellStyle name="Normal 58 8 2" xfId="5496"/>
    <cellStyle name="Normal 58 8 2 2" xfId="9897"/>
    <cellStyle name="Normal 58 8 3" xfId="4025"/>
    <cellStyle name="Normal 58 8 3 2" xfId="8430"/>
    <cellStyle name="Normal 58 8 4" xfId="6968"/>
    <cellStyle name="Normal 58 9" xfId="2106"/>
    <cellStyle name="Normal 58 9 2" xfId="5497"/>
    <cellStyle name="Normal 58 9 2 2" xfId="9898"/>
    <cellStyle name="Normal 58 9 3" xfId="4026"/>
    <cellStyle name="Normal 58 9 3 2" xfId="8431"/>
    <cellStyle name="Normal 58 9 4" xfId="6969"/>
    <cellStyle name="Normal 59" xfId="2107"/>
    <cellStyle name="Normal 59 10" xfId="2108"/>
    <cellStyle name="Normal 59 10 2" xfId="5499"/>
    <cellStyle name="Normal 59 10 2 2" xfId="9900"/>
    <cellStyle name="Normal 59 10 3" xfId="4028"/>
    <cellStyle name="Normal 59 10 3 2" xfId="8433"/>
    <cellStyle name="Normal 59 10 4" xfId="6971"/>
    <cellStyle name="Normal 59 11" xfId="2109"/>
    <cellStyle name="Normal 59 11 2" xfId="5500"/>
    <cellStyle name="Normal 59 11 2 2" xfId="9901"/>
    <cellStyle name="Normal 59 11 3" xfId="4029"/>
    <cellStyle name="Normal 59 11 3 2" xfId="8434"/>
    <cellStyle name="Normal 59 11 4" xfId="6972"/>
    <cellStyle name="Normal 59 12" xfId="2110"/>
    <cellStyle name="Normal 59 12 2" xfId="5501"/>
    <cellStyle name="Normal 59 12 2 2" xfId="9902"/>
    <cellStyle name="Normal 59 12 3" xfId="4030"/>
    <cellStyle name="Normal 59 12 3 2" xfId="8435"/>
    <cellStyle name="Normal 59 12 4" xfId="6973"/>
    <cellStyle name="Normal 59 13" xfId="2111"/>
    <cellStyle name="Normal 59 13 2" xfId="5502"/>
    <cellStyle name="Normal 59 13 2 2" xfId="9903"/>
    <cellStyle name="Normal 59 13 3" xfId="4031"/>
    <cellStyle name="Normal 59 13 3 2" xfId="8436"/>
    <cellStyle name="Normal 59 13 4" xfId="6974"/>
    <cellStyle name="Normal 59 14" xfId="2112"/>
    <cellStyle name="Normal 59 14 2" xfId="5503"/>
    <cellStyle name="Normal 59 14 2 2" xfId="9904"/>
    <cellStyle name="Normal 59 14 3" xfId="4032"/>
    <cellStyle name="Normal 59 14 3 2" xfId="8437"/>
    <cellStyle name="Normal 59 14 4" xfId="6975"/>
    <cellStyle name="Normal 59 15" xfId="2113"/>
    <cellStyle name="Normal 59 15 2" xfId="5504"/>
    <cellStyle name="Normal 59 15 2 2" xfId="9905"/>
    <cellStyle name="Normal 59 15 3" xfId="4033"/>
    <cellStyle name="Normal 59 15 3 2" xfId="8438"/>
    <cellStyle name="Normal 59 15 4" xfId="6976"/>
    <cellStyle name="Normal 59 16" xfId="2114"/>
    <cellStyle name="Normal 59 16 2" xfId="5505"/>
    <cellStyle name="Normal 59 16 2 2" xfId="9906"/>
    <cellStyle name="Normal 59 16 3" xfId="4034"/>
    <cellStyle name="Normal 59 16 3 2" xfId="8439"/>
    <cellStyle name="Normal 59 16 4" xfId="6977"/>
    <cellStyle name="Normal 59 17" xfId="2115"/>
    <cellStyle name="Normal 59 17 2" xfId="5506"/>
    <cellStyle name="Normal 59 17 2 2" xfId="9907"/>
    <cellStyle name="Normal 59 17 3" xfId="4035"/>
    <cellStyle name="Normal 59 17 3 2" xfId="8440"/>
    <cellStyle name="Normal 59 17 4" xfId="6978"/>
    <cellStyle name="Normal 59 18" xfId="2116"/>
    <cellStyle name="Normal 59 18 2" xfId="5507"/>
    <cellStyle name="Normal 59 18 2 2" xfId="9908"/>
    <cellStyle name="Normal 59 18 3" xfId="4036"/>
    <cellStyle name="Normal 59 18 3 2" xfId="8441"/>
    <cellStyle name="Normal 59 18 4" xfId="6979"/>
    <cellStyle name="Normal 59 19" xfId="2117"/>
    <cellStyle name="Normal 59 19 2" xfId="5508"/>
    <cellStyle name="Normal 59 19 2 2" xfId="9909"/>
    <cellStyle name="Normal 59 19 3" xfId="4037"/>
    <cellStyle name="Normal 59 19 3 2" xfId="8442"/>
    <cellStyle name="Normal 59 19 4" xfId="6980"/>
    <cellStyle name="Normal 59 2" xfId="2118"/>
    <cellStyle name="Normal 59 2 2" xfId="5509"/>
    <cellStyle name="Normal 59 2 2 2" xfId="9910"/>
    <cellStyle name="Normal 59 2 3" xfId="4038"/>
    <cellStyle name="Normal 59 2 3 2" xfId="8443"/>
    <cellStyle name="Normal 59 2 4" xfId="6981"/>
    <cellStyle name="Normal 59 20" xfId="2119"/>
    <cellStyle name="Normal 59 20 2" xfId="5510"/>
    <cellStyle name="Normal 59 20 2 2" xfId="9911"/>
    <cellStyle name="Normal 59 20 3" xfId="4039"/>
    <cellStyle name="Normal 59 20 3 2" xfId="8444"/>
    <cellStyle name="Normal 59 20 4" xfId="6982"/>
    <cellStyle name="Normal 59 21" xfId="2120"/>
    <cellStyle name="Normal 59 21 2" xfId="5511"/>
    <cellStyle name="Normal 59 21 2 2" xfId="9912"/>
    <cellStyle name="Normal 59 21 3" xfId="4040"/>
    <cellStyle name="Normal 59 21 3 2" xfId="8445"/>
    <cellStyle name="Normal 59 21 4" xfId="6983"/>
    <cellStyle name="Normal 59 22" xfId="2121"/>
    <cellStyle name="Normal 59 22 2" xfId="5512"/>
    <cellStyle name="Normal 59 22 2 2" xfId="9913"/>
    <cellStyle name="Normal 59 22 3" xfId="4041"/>
    <cellStyle name="Normal 59 22 3 2" xfId="8446"/>
    <cellStyle name="Normal 59 22 4" xfId="6984"/>
    <cellStyle name="Normal 59 23" xfId="2122"/>
    <cellStyle name="Normal 59 23 2" xfId="5513"/>
    <cellStyle name="Normal 59 23 2 2" xfId="9914"/>
    <cellStyle name="Normal 59 23 3" xfId="4042"/>
    <cellStyle name="Normal 59 23 3 2" xfId="8447"/>
    <cellStyle name="Normal 59 23 4" xfId="6985"/>
    <cellStyle name="Normal 59 24" xfId="2123"/>
    <cellStyle name="Normal 59 24 2" xfId="5514"/>
    <cellStyle name="Normal 59 24 2 2" xfId="9915"/>
    <cellStyle name="Normal 59 24 3" xfId="4043"/>
    <cellStyle name="Normal 59 24 3 2" xfId="8448"/>
    <cellStyle name="Normal 59 24 4" xfId="6986"/>
    <cellStyle name="Normal 59 25" xfId="2124"/>
    <cellStyle name="Normal 59 25 2" xfId="5515"/>
    <cellStyle name="Normal 59 25 2 2" xfId="9916"/>
    <cellStyle name="Normal 59 25 3" xfId="4044"/>
    <cellStyle name="Normal 59 25 3 2" xfId="8449"/>
    <cellStyle name="Normal 59 25 4" xfId="6987"/>
    <cellStyle name="Normal 59 26" xfId="2125"/>
    <cellStyle name="Normal 59 26 2" xfId="5516"/>
    <cellStyle name="Normal 59 26 2 2" xfId="9917"/>
    <cellStyle name="Normal 59 26 3" xfId="4045"/>
    <cellStyle name="Normal 59 26 3 2" xfId="8450"/>
    <cellStyle name="Normal 59 26 4" xfId="6988"/>
    <cellStyle name="Normal 59 27" xfId="2126"/>
    <cellStyle name="Normal 59 27 2" xfId="5517"/>
    <cellStyle name="Normal 59 27 2 2" xfId="9918"/>
    <cellStyle name="Normal 59 27 3" xfId="4046"/>
    <cellStyle name="Normal 59 27 3 2" xfId="8451"/>
    <cellStyle name="Normal 59 27 4" xfId="6989"/>
    <cellStyle name="Normal 59 28" xfId="2127"/>
    <cellStyle name="Normal 59 28 2" xfId="5518"/>
    <cellStyle name="Normal 59 28 2 2" xfId="9919"/>
    <cellStyle name="Normal 59 28 3" xfId="4047"/>
    <cellStyle name="Normal 59 28 3 2" xfId="8452"/>
    <cellStyle name="Normal 59 28 4" xfId="6990"/>
    <cellStyle name="Normal 59 29" xfId="2128"/>
    <cellStyle name="Normal 59 29 2" xfId="5519"/>
    <cellStyle name="Normal 59 29 2 2" xfId="9920"/>
    <cellStyle name="Normal 59 29 3" xfId="4048"/>
    <cellStyle name="Normal 59 29 3 2" xfId="8453"/>
    <cellStyle name="Normal 59 29 4" xfId="6991"/>
    <cellStyle name="Normal 59 3" xfId="2129"/>
    <cellStyle name="Normal 59 3 2" xfId="5520"/>
    <cellStyle name="Normal 59 3 2 2" xfId="9921"/>
    <cellStyle name="Normal 59 3 3" xfId="4049"/>
    <cellStyle name="Normal 59 3 3 2" xfId="8454"/>
    <cellStyle name="Normal 59 3 4" xfId="6992"/>
    <cellStyle name="Normal 59 30" xfId="2130"/>
    <cellStyle name="Normal 59 30 2" xfId="5521"/>
    <cellStyle name="Normal 59 30 2 2" xfId="9922"/>
    <cellStyle name="Normal 59 30 3" xfId="4050"/>
    <cellStyle name="Normal 59 30 3 2" xfId="8455"/>
    <cellStyle name="Normal 59 30 4" xfId="6993"/>
    <cellStyle name="Normal 59 31" xfId="2131"/>
    <cellStyle name="Normal 59 31 2" xfId="5522"/>
    <cellStyle name="Normal 59 31 2 2" xfId="9923"/>
    <cellStyle name="Normal 59 31 3" xfId="4051"/>
    <cellStyle name="Normal 59 31 3 2" xfId="8456"/>
    <cellStyle name="Normal 59 31 4" xfId="6994"/>
    <cellStyle name="Normal 59 32" xfId="2132"/>
    <cellStyle name="Normal 59 32 2" xfId="5523"/>
    <cellStyle name="Normal 59 32 2 2" xfId="9924"/>
    <cellStyle name="Normal 59 32 3" xfId="4052"/>
    <cellStyle name="Normal 59 32 3 2" xfId="8457"/>
    <cellStyle name="Normal 59 32 4" xfId="6995"/>
    <cellStyle name="Normal 59 33" xfId="2133"/>
    <cellStyle name="Normal 59 33 2" xfId="5524"/>
    <cellStyle name="Normal 59 33 2 2" xfId="9925"/>
    <cellStyle name="Normal 59 33 3" xfId="4053"/>
    <cellStyle name="Normal 59 33 3 2" xfId="8458"/>
    <cellStyle name="Normal 59 33 4" xfId="6996"/>
    <cellStyle name="Normal 59 34" xfId="2134"/>
    <cellStyle name="Normal 59 34 2" xfId="5525"/>
    <cellStyle name="Normal 59 34 2 2" xfId="9926"/>
    <cellStyle name="Normal 59 34 3" xfId="4054"/>
    <cellStyle name="Normal 59 34 3 2" xfId="8459"/>
    <cellStyle name="Normal 59 34 4" xfId="6997"/>
    <cellStyle name="Normal 59 35" xfId="2135"/>
    <cellStyle name="Normal 59 35 2" xfId="5526"/>
    <cellStyle name="Normal 59 35 2 2" xfId="9927"/>
    <cellStyle name="Normal 59 35 3" xfId="4055"/>
    <cellStyle name="Normal 59 35 3 2" xfId="8460"/>
    <cellStyle name="Normal 59 35 4" xfId="6998"/>
    <cellStyle name="Normal 59 36" xfId="2136"/>
    <cellStyle name="Normal 59 36 2" xfId="5527"/>
    <cellStyle name="Normal 59 36 2 2" xfId="9928"/>
    <cellStyle name="Normal 59 36 3" xfId="4056"/>
    <cellStyle name="Normal 59 36 3 2" xfId="8461"/>
    <cellStyle name="Normal 59 36 4" xfId="6999"/>
    <cellStyle name="Normal 59 37" xfId="2137"/>
    <cellStyle name="Normal 59 37 2" xfId="5528"/>
    <cellStyle name="Normal 59 37 2 2" xfId="9929"/>
    <cellStyle name="Normal 59 37 3" xfId="4057"/>
    <cellStyle name="Normal 59 37 3 2" xfId="8462"/>
    <cellStyle name="Normal 59 37 4" xfId="7000"/>
    <cellStyle name="Normal 59 38" xfId="2138"/>
    <cellStyle name="Normal 59 38 2" xfId="5529"/>
    <cellStyle name="Normal 59 38 2 2" xfId="9930"/>
    <cellStyle name="Normal 59 38 3" xfId="4058"/>
    <cellStyle name="Normal 59 38 3 2" xfId="8463"/>
    <cellStyle name="Normal 59 38 4" xfId="7001"/>
    <cellStyle name="Normal 59 39" xfId="2139"/>
    <cellStyle name="Normal 59 39 2" xfId="5530"/>
    <cellStyle name="Normal 59 39 2 2" xfId="9931"/>
    <cellStyle name="Normal 59 39 3" xfId="4059"/>
    <cellStyle name="Normal 59 39 3 2" xfId="8464"/>
    <cellStyle name="Normal 59 39 4" xfId="7002"/>
    <cellStyle name="Normal 59 4" xfId="2140"/>
    <cellStyle name="Normal 59 4 2" xfId="5531"/>
    <cellStyle name="Normal 59 4 2 2" xfId="9932"/>
    <cellStyle name="Normal 59 4 3" xfId="4060"/>
    <cellStyle name="Normal 59 4 3 2" xfId="8465"/>
    <cellStyle name="Normal 59 4 4" xfId="7003"/>
    <cellStyle name="Normal 59 40" xfId="2141"/>
    <cellStyle name="Normal 59 40 2" xfId="5532"/>
    <cellStyle name="Normal 59 40 2 2" xfId="9933"/>
    <cellStyle name="Normal 59 40 3" xfId="4061"/>
    <cellStyle name="Normal 59 40 3 2" xfId="8466"/>
    <cellStyle name="Normal 59 40 4" xfId="7004"/>
    <cellStyle name="Normal 59 41" xfId="2142"/>
    <cellStyle name="Normal 59 41 2" xfId="5533"/>
    <cellStyle name="Normal 59 41 2 2" xfId="9934"/>
    <cellStyle name="Normal 59 41 3" xfId="4062"/>
    <cellStyle name="Normal 59 41 3 2" xfId="8467"/>
    <cellStyle name="Normal 59 41 4" xfId="7005"/>
    <cellStyle name="Normal 59 42" xfId="5498"/>
    <cellStyle name="Normal 59 42 2" xfId="9899"/>
    <cellStyle name="Normal 59 43" xfId="4027"/>
    <cellStyle name="Normal 59 43 2" xfId="8432"/>
    <cellStyle name="Normal 59 44" xfId="6970"/>
    <cellStyle name="Normal 59 5" xfId="2143"/>
    <cellStyle name="Normal 59 5 2" xfId="5534"/>
    <cellStyle name="Normal 59 5 2 2" xfId="9935"/>
    <cellStyle name="Normal 59 5 3" xfId="4063"/>
    <cellStyle name="Normal 59 5 3 2" xfId="8468"/>
    <cellStyle name="Normal 59 5 4" xfId="7006"/>
    <cellStyle name="Normal 59 6" xfId="2144"/>
    <cellStyle name="Normal 59 6 2" xfId="5535"/>
    <cellStyle name="Normal 59 6 2 2" xfId="9936"/>
    <cellStyle name="Normal 59 6 3" xfId="4064"/>
    <cellStyle name="Normal 59 6 3 2" xfId="8469"/>
    <cellStyle name="Normal 59 6 4" xfId="7007"/>
    <cellStyle name="Normal 59 7" xfId="2145"/>
    <cellStyle name="Normal 59 7 2" xfId="5536"/>
    <cellStyle name="Normal 59 7 2 2" xfId="9937"/>
    <cellStyle name="Normal 59 7 3" xfId="4065"/>
    <cellStyle name="Normal 59 7 3 2" xfId="8470"/>
    <cellStyle name="Normal 59 7 4" xfId="7008"/>
    <cellStyle name="Normal 59 8" xfId="2146"/>
    <cellStyle name="Normal 59 8 2" xfId="5537"/>
    <cellStyle name="Normal 59 8 2 2" xfId="9938"/>
    <cellStyle name="Normal 59 8 3" xfId="4066"/>
    <cellStyle name="Normal 59 8 3 2" xfId="8471"/>
    <cellStyle name="Normal 59 8 4" xfId="7009"/>
    <cellStyle name="Normal 59 9" xfId="2147"/>
    <cellStyle name="Normal 59 9 2" xfId="5538"/>
    <cellStyle name="Normal 59 9 2 2" xfId="9939"/>
    <cellStyle name="Normal 59 9 3" xfId="4067"/>
    <cellStyle name="Normal 59 9 3 2" xfId="8472"/>
    <cellStyle name="Normal 59 9 4" xfId="7010"/>
    <cellStyle name="Normal 6" xfId="4623"/>
    <cellStyle name="Normal 6 10" xfId="2148"/>
    <cellStyle name="Normal 6 10 2" xfId="2149"/>
    <cellStyle name="Normal 6 10 3" xfId="2150"/>
    <cellStyle name="Normal 6 10 4" xfId="2151"/>
    <cellStyle name="Normal 6 10 5" xfId="2152"/>
    <cellStyle name="Normal 6 10 6" xfId="2153"/>
    <cellStyle name="Normal 6 11" xfId="2154"/>
    <cellStyle name="Normal 6 12" xfId="2155"/>
    <cellStyle name="Normal 6 13" xfId="2156"/>
    <cellStyle name="Normal 6 14" xfId="2157"/>
    <cellStyle name="Normal 6 15" xfId="2158"/>
    <cellStyle name="Normal 6 16" xfId="2159"/>
    <cellStyle name="Normal 6 17" xfId="2160"/>
    <cellStyle name="Normal 6 18" xfId="2161"/>
    <cellStyle name="Normal 6 19" xfId="2162"/>
    <cellStyle name="Normal 6 2" xfId="2163"/>
    <cellStyle name="Normal 6 2 2" xfId="2164"/>
    <cellStyle name="Normal 6 2 3" xfId="2165"/>
    <cellStyle name="Normal 6 2 4" xfId="2166"/>
    <cellStyle name="Normal 6 2 5" xfId="2167"/>
    <cellStyle name="Normal 6 2 6" xfId="2168"/>
    <cellStyle name="Normal 6 20" xfId="2169"/>
    <cellStyle name="Normal 6 21" xfId="2170"/>
    <cellStyle name="Normal 6 22" xfId="2171"/>
    <cellStyle name="Normal 6 23" xfId="2172"/>
    <cellStyle name="Normal 6 24" xfId="2173"/>
    <cellStyle name="Normal 6 25" xfId="2174"/>
    <cellStyle name="Normal 6 26" xfId="2175"/>
    <cellStyle name="Normal 6 27" xfId="2176"/>
    <cellStyle name="Normal 6 28" xfId="2177"/>
    <cellStyle name="Normal 6 29" xfId="2178"/>
    <cellStyle name="Normal 6 3" xfId="2179"/>
    <cellStyle name="Normal 6 3 2" xfId="2180"/>
    <cellStyle name="Normal 6 3 3" xfId="2181"/>
    <cellStyle name="Normal 6 3 4" xfId="2182"/>
    <cellStyle name="Normal 6 3 5" xfId="2183"/>
    <cellStyle name="Normal 6 3 6" xfId="2184"/>
    <cellStyle name="Normal 6 30" xfId="2185"/>
    <cellStyle name="Normal 6 31" xfId="2186"/>
    <cellStyle name="Normal 6 32" xfId="6091"/>
    <cellStyle name="Normal 6 32 2" xfId="10492"/>
    <cellStyle name="Normal 6 33" xfId="9027"/>
    <cellStyle name="Normal 6 4" xfId="2187"/>
    <cellStyle name="Normal 6 4 2" xfId="2188"/>
    <cellStyle name="Normal 6 4 3" xfId="2189"/>
    <cellStyle name="Normal 6 4 4" xfId="2190"/>
    <cellStyle name="Normal 6 4 5" xfId="2191"/>
    <cellStyle name="Normal 6 4 6" xfId="2192"/>
    <cellStyle name="Normal 6 5" xfId="2193"/>
    <cellStyle name="Normal 6 5 2" xfId="2194"/>
    <cellStyle name="Normal 6 5 3" xfId="2195"/>
    <cellStyle name="Normal 6 5 4" xfId="2196"/>
    <cellStyle name="Normal 6 5 5" xfId="2197"/>
    <cellStyle name="Normal 6 5 6" xfId="2198"/>
    <cellStyle name="Normal 6 6" xfId="2199"/>
    <cellStyle name="Normal 6 6 2" xfId="2200"/>
    <cellStyle name="Normal 6 6 3" xfId="2201"/>
    <cellStyle name="Normal 6 6 4" xfId="2202"/>
    <cellStyle name="Normal 6 6 5" xfId="2203"/>
    <cellStyle name="Normal 6 6 6" xfId="2204"/>
    <cellStyle name="Normal 6 7" xfId="2205"/>
    <cellStyle name="Normal 6 7 2" xfId="2206"/>
    <cellStyle name="Normal 6 7 3" xfId="2207"/>
    <cellStyle name="Normal 6 7 4" xfId="2208"/>
    <cellStyle name="Normal 6 7 5" xfId="2209"/>
    <cellStyle name="Normal 6 7 6" xfId="2210"/>
    <cellStyle name="Normal 6 8" xfId="2211"/>
    <cellStyle name="Normal 6 8 2" xfId="2212"/>
    <cellStyle name="Normal 6 8 3" xfId="2213"/>
    <cellStyle name="Normal 6 8 4" xfId="2214"/>
    <cellStyle name="Normal 6 8 5" xfId="2215"/>
    <cellStyle name="Normal 6 8 6" xfId="2216"/>
    <cellStyle name="Normal 6 9" xfId="2217"/>
    <cellStyle name="Normal 6 9 2" xfId="2218"/>
    <cellStyle name="Normal 6 9 3" xfId="2219"/>
    <cellStyle name="Normal 6 9 4" xfId="2220"/>
    <cellStyle name="Normal 6 9 5" xfId="2221"/>
    <cellStyle name="Normal 6 9 6" xfId="2222"/>
    <cellStyle name="Normal 60" xfId="2223"/>
    <cellStyle name="Normal 60 10" xfId="2224"/>
    <cellStyle name="Normal 60 10 2" xfId="5540"/>
    <cellStyle name="Normal 60 10 2 2" xfId="9941"/>
    <cellStyle name="Normal 60 10 3" xfId="4069"/>
    <cellStyle name="Normal 60 10 3 2" xfId="8474"/>
    <cellStyle name="Normal 60 10 4" xfId="7012"/>
    <cellStyle name="Normal 60 11" xfId="2225"/>
    <cellStyle name="Normal 60 11 2" xfId="5541"/>
    <cellStyle name="Normal 60 11 2 2" xfId="9942"/>
    <cellStyle name="Normal 60 11 3" xfId="4070"/>
    <cellStyle name="Normal 60 11 3 2" xfId="8475"/>
    <cellStyle name="Normal 60 11 4" xfId="7013"/>
    <cellStyle name="Normal 60 12" xfId="2226"/>
    <cellStyle name="Normal 60 12 2" xfId="5542"/>
    <cellStyle name="Normal 60 12 2 2" xfId="9943"/>
    <cellStyle name="Normal 60 12 3" xfId="4071"/>
    <cellStyle name="Normal 60 12 3 2" xfId="8476"/>
    <cellStyle name="Normal 60 12 4" xfId="7014"/>
    <cellStyle name="Normal 60 13" xfId="2227"/>
    <cellStyle name="Normal 60 13 2" xfId="5543"/>
    <cellStyle name="Normal 60 13 2 2" xfId="9944"/>
    <cellStyle name="Normal 60 13 3" xfId="4072"/>
    <cellStyle name="Normal 60 13 3 2" xfId="8477"/>
    <cellStyle name="Normal 60 13 4" xfId="7015"/>
    <cellStyle name="Normal 60 14" xfId="2228"/>
    <cellStyle name="Normal 60 14 2" xfId="5544"/>
    <cellStyle name="Normal 60 14 2 2" xfId="9945"/>
    <cellStyle name="Normal 60 14 3" xfId="4073"/>
    <cellStyle name="Normal 60 14 3 2" xfId="8478"/>
    <cellStyle name="Normal 60 14 4" xfId="7016"/>
    <cellStyle name="Normal 60 15" xfId="2229"/>
    <cellStyle name="Normal 60 15 2" xfId="5545"/>
    <cellStyle name="Normal 60 15 2 2" xfId="9946"/>
    <cellStyle name="Normal 60 15 3" xfId="4074"/>
    <cellStyle name="Normal 60 15 3 2" xfId="8479"/>
    <cellStyle name="Normal 60 15 4" xfId="7017"/>
    <cellStyle name="Normal 60 16" xfId="2230"/>
    <cellStyle name="Normal 60 16 2" xfId="5546"/>
    <cellStyle name="Normal 60 16 2 2" xfId="9947"/>
    <cellStyle name="Normal 60 16 3" xfId="4075"/>
    <cellStyle name="Normal 60 16 3 2" xfId="8480"/>
    <cellStyle name="Normal 60 16 4" xfId="7018"/>
    <cellStyle name="Normal 60 17" xfId="2231"/>
    <cellStyle name="Normal 60 17 2" xfId="5547"/>
    <cellStyle name="Normal 60 17 2 2" xfId="9948"/>
    <cellStyle name="Normal 60 17 3" xfId="4076"/>
    <cellStyle name="Normal 60 17 3 2" xfId="8481"/>
    <cellStyle name="Normal 60 17 4" xfId="7019"/>
    <cellStyle name="Normal 60 18" xfId="2232"/>
    <cellStyle name="Normal 60 18 2" xfId="5548"/>
    <cellStyle name="Normal 60 18 2 2" xfId="9949"/>
    <cellStyle name="Normal 60 18 3" xfId="4077"/>
    <cellStyle name="Normal 60 18 3 2" xfId="8482"/>
    <cellStyle name="Normal 60 18 4" xfId="7020"/>
    <cellStyle name="Normal 60 19" xfId="2233"/>
    <cellStyle name="Normal 60 19 2" xfId="5549"/>
    <cellStyle name="Normal 60 19 2 2" xfId="9950"/>
    <cellStyle name="Normal 60 19 3" xfId="4078"/>
    <cellStyle name="Normal 60 19 3 2" xfId="8483"/>
    <cellStyle name="Normal 60 19 4" xfId="7021"/>
    <cellStyle name="Normal 60 2" xfId="2234"/>
    <cellStyle name="Normal 60 2 2" xfId="5550"/>
    <cellStyle name="Normal 60 2 2 2" xfId="9951"/>
    <cellStyle name="Normal 60 2 3" xfId="4079"/>
    <cellStyle name="Normal 60 2 3 2" xfId="8484"/>
    <cellStyle name="Normal 60 2 4" xfId="7022"/>
    <cellStyle name="Normal 60 20" xfId="2235"/>
    <cellStyle name="Normal 60 20 2" xfId="5551"/>
    <cellStyle name="Normal 60 20 2 2" xfId="9952"/>
    <cellStyle name="Normal 60 20 3" xfId="4080"/>
    <cellStyle name="Normal 60 20 3 2" xfId="8485"/>
    <cellStyle name="Normal 60 20 4" xfId="7023"/>
    <cellStyle name="Normal 60 21" xfId="2236"/>
    <cellStyle name="Normal 60 21 2" xfId="5552"/>
    <cellStyle name="Normal 60 21 2 2" xfId="9953"/>
    <cellStyle name="Normal 60 21 3" xfId="4081"/>
    <cellStyle name="Normal 60 21 3 2" xfId="8486"/>
    <cellStyle name="Normal 60 21 4" xfId="7024"/>
    <cellStyle name="Normal 60 22" xfId="2237"/>
    <cellStyle name="Normal 60 22 2" xfId="5553"/>
    <cellStyle name="Normal 60 22 2 2" xfId="9954"/>
    <cellStyle name="Normal 60 22 3" xfId="4082"/>
    <cellStyle name="Normal 60 22 3 2" xfId="8487"/>
    <cellStyle name="Normal 60 22 4" xfId="7025"/>
    <cellStyle name="Normal 60 23" xfId="2238"/>
    <cellStyle name="Normal 60 23 2" xfId="5554"/>
    <cellStyle name="Normal 60 23 2 2" xfId="9955"/>
    <cellStyle name="Normal 60 23 3" xfId="4083"/>
    <cellStyle name="Normal 60 23 3 2" xfId="8488"/>
    <cellStyle name="Normal 60 23 4" xfId="7026"/>
    <cellStyle name="Normal 60 24" xfId="2239"/>
    <cellStyle name="Normal 60 24 2" xfId="5555"/>
    <cellStyle name="Normal 60 24 2 2" xfId="9956"/>
    <cellStyle name="Normal 60 24 3" xfId="4084"/>
    <cellStyle name="Normal 60 24 3 2" xfId="8489"/>
    <cellStyle name="Normal 60 24 4" xfId="7027"/>
    <cellStyle name="Normal 60 25" xfId="2240"/>
    <cellStyle name="Normal 60 25 2" xfId="5556"/>
    <cellStyle name="Normal 60 25 2 2" xfId="9957"/>
    <cellStyle name="Normal 60 25 3" xfId="4085"/>
    <cellStyle name="Normal 60 25 3 2" xfId="8490"/>
    <cellStyle name="Normal 60 25 4" xfId="7028"/>
    <cellStyle name="Normal 60 26" xfId="2241"/>
    <cellStyle name="Normal 60 26 2" xfId="5557"/>
    <cellStyle name="Normal 60 26 2 2" xfId="9958"/>
    <cellStyle name="Normal 60 26 3" xfId="4086"/>
    <cellStyle name="Normal 60 26 3 2" xfId="8491"/>
    <cellStyle name="Normal 60 26 4" xfId="7029"/>
    <cellStyle name="Normal 60 27" xfId="2242"/>
    <cellStyle name="Normal 60 27 2" xfId="5558"/>
    <cellStyle name="Normal 60 27 2 2" xfId="9959"/>
    <cellStyle name="Normal 60 27 3" xfId="4087"/>
    <cellStyle name="Normal 60 27 3 2" xfId="8492"/>
    <cellStyle name="Normal 60 27 4" xfId="7030"/>
    <cellStyle name="Normal 60 28" xfId="2243"/>
    <cellStyle name="Normal 60 28 2" xfId="5559"/>
    <cellStyle name="Normal 60 28 2 2" xfId="9960"/>
    <cellStyle name="Normal 60 28 3" xfId="4088"/>
    <cellStyle name="Normal 60 28 3 2" xfId="8493"/>
    <cellStyle name="Normal 60 28 4" xfId="7031"/>
    <cellStyle name="Normal 60 29" xfId="2244"/>
    <cellStyle name="Normal 60 29 2" xfId="5560"/>
    <cellStyle name="Normal 60 29 2 2" xfId="9961"/>
    <cellStyle name="Normal 60 29 3" xfId="4089"/>
    <cellStyle name="Normal 60 29 3 2" xfId="8494"/>
    <cellStyle name="Normal 60 29 4" xfId="7032"/>
    <cellStyle name="Normal 60 3" xfId="2245"/>
    <cellStyle name="Normal 60 3 2" xfId="5561"/>
    <cellStyle name="Normal 60 3 2 2" xfId="9962"/>
    <cellStyle name="Normal 60 3 3" xfId="4090"/>
    <cellStyle name="Normal 60 3 3 2" xfId="8495"/>
    <cellStyle name="Normal 60 3 4" xfId="7033"/>
    <cellStyle name="Normal 60 30" xfId="2246"/>
    <cellStyle name="Normal 60 30 2" xfId="5562"/>
    <cellStyle name="Normal 60 30 2 2" xfId="9963"/>
    <cellStyle name="Normal 60 30 3" xfId="4091"/>
    <cellStyle name="Normal 60 30 3 2" xfId="8496"/>
    <cellStyle name="Normal 60 30 4" xfId="7034"/>
    <cellStyle name="Normal 60 31" xfId="2247"/>
    <cellStyle name="Normal 60 31 2" xfId="5563"/>
    <cellStyle name="Normal 60 31 2 2" xfId="9964"/>
    <cellStyle name="Normal 60 31 3" xfId="4092"/>
    <cellStyle name="Normal 60 31 3 2" xfId="8497"/>
    <cellStyle name="Normal 60 31 4" xfId="7035"/>
    <cellStyle name="Normal 60 32" xfId="2248"/>
    <cellStyle name="Normal 60 32 2" xfId="5564"/>
    <cellStyle name="Normal 60 32 2 2" xfId="9965"/>
    <cellStyle name="Normal 60 32 3" xfId="4093"/>
    <cellStyle name="Normal 60 32 3 2" xfId="8498"/>
    <cellStyle name="Normal 60 32 4" xfId="7036"/>
    <cellStyle name="Normal 60 33" xfId="2249"/>
    <cellStyle name="Normal 60 33 2" xfId="5565"/>
    <cellStyle name="Normal 60 33 2 2" xfId="9966"/>
    <cellStyle name="Normal 60 33 3" xfId="4094"/>
    <cellStyle name="Normal 60 33 3 2" xfId="8499"/>
    <cellStyle name="Normal 60 33 4" xfId="7037"/>
    <cellStyle name="Normal 60 34" xfId="2250"/>
    <cellStyle name="Normal 60 34 2" xfId="5566"/>
    <cellStyle name="Normal 60 34 2 2" xfId="9967"/>
    <cellStyle name="Normal 60 34 3" xfId="4095"/>
    <cellStyle name="Normal 60 34 3 2" xfId="8500"/>
    <cellStyle name="Normal 60 34 4" xfId="7038"/>
    <cellStyle name="Normal 60 35" xfId="2251"/>
    <cellStyle name="Normal 60 35 2" xfId="5567"/>
    <cellStyle name="Normal 60 35 2 2" xfId="9968"/>
    <cellStyle name="Normal 60 35 3" xfId="4096"/>
    <cellStyle name="Normal 60 35 3 2" xfId="8501"/>
    <cellStyle name="Normal 60 35 4" xfId="7039"/>
    <cellStyle name="Normal 60 36" xfId="2252"/>
    <cellStyle name="Normal 60 36 2" xfId="5568"/>
    <cellStyle name="Normal 60 36 2 2" xfId="9969"/>
    <cellStyle name="Normal 60 36 3" xfId="4097"/>
    <cellStyle name="Normal 60 36 3 2" xfId="8502"/>
    <cellStyle name="Normal 60 36 4" xfId="7040"/>
    <cellStyle name="Normal 60 37" xfId="2253"/>
    <cellStyle name="Normal 60 37 2" xfId="5569"/>
    <cellStyle name="Normal 60 37 2 2" xfId="9970"/>
    <cellStyle name="Normal 60 37 3" xfId="4098"/>
    <cellStyle name="Normal 60 37 3 2" xfId="8503"/>
    <cellStyle name="Normal 60 37 4" xfId="7041"/>
    <cellStyle name="Normal 60 38" xfId="2254"/>
    <cellStyle name="Normal 60 38 2" xfId="5570"/>
    <cellStyle name="Normal 60 38 2 2" xfId="9971"/>
    <cellStyle name="Normal 60 38 3" xfId="4099"/>
    <cellStyle name="Normal 60 38 3 2" xfId="8504"/>
    <cellStyle name="Normal 60 38 4" xfId="7042"/>
    <cellStyle name="Normal 60 39" xfId="2255"/>
    <cellStyle name="Normal 60 39 2" xfId="5571"/>
    <cellStyle name="Normal 60 39 2 2" xfId="9972"/>
    <cellStyle name="Normal 60 39 3" xfId="4100"/>
    <cellStyle name="Normal 60 39 3 2" xfId="8505"/>
    <cellStyle name="Normal 60 39 4" xfId="7043"/>
    <cellStyle name="Normal 60 4" xfId="2256"/>
    <cellStyle name="Normal 60 4 2" xfId="5572"/>
    <cellStyle name="Normal 60 4 2 2" xfId="9973"/>
    <cellStyle name="Normal 60 4 3" xfId="4101"/>
    <cellStyle name="Normal 60 4 3 2" xfId="8506"/>
    <cellStyle name="Normal 60 4 4" xfId="7044"/>
    <cellStyle name="Normal 60 40" xfId="2257"/>
    <cellStyle name="Normal 60 40 2" xfId="5573"/>
    <cellStyle name="Normal 60 40 2 2" xfId="9974"/>
    <cellStyle name="Normal 60 40 3" xfId="4102"/>
    <cellStyle name="Normal 60 40 3 2" xfId="8507"/>
    <cellStyle name="Normal 60 40 4" xfId="7045"/>
    <cellStyle name="Normal 60 41" xfId="2258"/>
    <cellStyle name="Normal 60 41 2" xfId="5574"/>
    <cellStyle name="Normal 60 41 2 2" xfId="9975"/>
    <cellStyle name="Normal 60 41 3" xfId="4103"/>
    <cellStyle name="Normal 60 41 3 2" xfId="8508"/>
    <cellStyle name="Normal 60 41 4" xfId="7046"/>
    <cellStyle name="Normal 60 42" xfId="5539"/>
    <cellStyle name="Normal 60 42 2" xfId="9940"/>
    <cellStyle name="Normal 60 43" xfId="4068"/>
    <cellStyle name="Normal 60 43 2" xfId="8473"/>
    <cellStyle name="Normal 60 44" xfId="7011"/>
    <cellStyle name="Normal 60 5" xfId="2259"/>
    <cellStyle name="Normal 60 5 2" xfId="5575"/>
    <cellStyle name="Normal 60 5 2 2" xfId="9976"/>
    <cellStyle name="Normal 60 5 3" xfId="4104"/>
    <cellStyle name="Normal 60 5 3 2" xfId="8509"/>
    <cellStyle name="Normal 60 5 4" xfId="7047"/>
    <cellStyle name="Normal 60 6" xfId="2260"/>
    <cellStyle name="Normal 60 6 2" xfId="5576"/>
    <cellStyle name="Normal 60 6 2 2" xfId="9977"/>
    <cellStyle name="Normal 60 6 3" xfId="4105"/>
    <cellStyle name="Normal 60 6 3 2" xfId="8510"/>
    <cellStyle name="Normal 60 6 4" xfId="7048"/>
    <cellStyle name="Normal 60 7" xfId="2261"/>
    <cellStyle name="Normal 60 7 2" xfId="5577"/>
    <cellStyle name="Normal 60 7 2 2" xfId="9978"/>
    <cellStyle name="Normal 60 7 3" xfId="4106"/>
    <cellStyle name="Normal 60 7 3 2" xfId="8511"/>
    <cellStyle name="Normal 60 7 4" xfId="7049"/>
    <cellStyle name="Normal 60 8" xfId="2262"/>
    <cellStyle name="Normal 60 8 2" xfId="5578"/>
    <cellStyle name="Normal 60 8 2 2" xfId="9979"/>
    <cellStyle name="Normal 60 8 3" xfId="4107"/>
    <cellStyle name="Normal 60 8 3 2" xfId="8512"/>
    <cellStyle name="Normal 60 8 4" xfId="7050"/>
    <cellStyle name="Normal 60 9" xfId="2263"/>
    <cellStyle name="Normal 60 9 2" xfId="5579"/>
    <cellStyle name="Normal 60 9 2 2" xfId="9980"/>
    <cellStyle name="Normal 60 9 3" xfId="4108"/>
    <cellStyle name="Normal 60 9 3 2" xfId="8513"/>
    <cellStyle name="Normal 60 9 4" xfId="7051"/>
    <cellStyle name="Normal 61" xfId="2264"/>
    <cellStyle name="Normal 61 10" xfId="2265"/>
    <cellStyle name="Normal 61 10 2" xfId="5581"/>
    <cellStyle name="Normal 61 10 2 2" xfId="9982"/>
    <cellStyle name="Normal 61 10 3" xfId="4110"/>
    <cellStyle name="Normal 61 10 3 2" xfId="8515"/>
    <cellStyle name="Normal 61 10 4" xfId="7053"/>
    <cellStyle name="Normal 61 11" xfId="2266"/>
    <cellStyle name="Normal 61 11 2" xfId="5582"/>
    <cellStyle name="Normal 61 11 2 2" xfId="9983"/>
    <cellStyle name="Normal 61 11 3" xfId="4111"/>
    <cellStyle name="Normal 61 11 3 2" xfId="8516"/>
    <cellStyle name="Normal 61 11 4" xfId="7054"/>
    <cellStyle name="Normal 61 12" xfId="2267"/>
    <cellStyle name="Normal 61 12 2" xfId="5583"/>
    <cellStyle name="Normal 61 12 2 2" xfId="9984"/>
    <cellStyle name="Normal 61 12 3" xfId="4112"/>
    <cellStyle name="Normal 61 12 3 2" xfId="8517"/>
    <cellStyle name="Normal 61 12 4" xfId="7055"/>
    <cellStyle name="Normal 61 13" xfId="2268"/>
    <cellStyle name="Normal 61 13 2" xfId="5584"/>
    <cellStyle name="Normal 61 13 2 2" xfId="9985"/>
    <cellStyle name="Normal 61 13 3" xfId="4113"/>
    <cellStyle name="Normal 61 13 3 2" xfId="8518"/>
    <cellStyle name="Normal 61 13 4" xfId="7056"/>
    <cellStyle name="Normal 61 14" xfId="2269"/>
    <cellStyle name="Normal 61 14 2" xfId="5585"/>
    <cellStyle name="Normal 61 14 2 2" xfId="9986"/>
    <cellStyle name="Normal 61 14 3" xfId="4114"/>
    <cellStyle name="Normal 61 14 3 2" xfId="8519"/>
    <cellStyle name="Normal 61 14 4" xfId="7057"/>
    <cellStyle name="Normal 61 15" xfId="2270"/>
    <cellStyle name="Normal 61 15 2" xfId="5586"/>
    <cellStyle name="Normal 61 15 2 2" xfId="9987"/>
    <cellStyle name="Normal 61 15 3" xfId="4115"/>
    <cellStyle name="Normal 61 15 3 2" xfId="8520"/>
    <cellStyle name="Normal 61 15 4" xfId="7058"/>
    <cellStyle name="Normal 61 16" xfId="2271"/>
    <cellStyle name="Normal 61 16 2" xfId="5587"/>
    <cellStyle name="Normal 61 16 2 2" xfId="9988"/>
    <cellStyle name="Normal 61 16 3" xfId="4116"/>
    <cellStyle name="Normal 61 16 3 2" xfId="8521"/>
    <cellStyle name="Normal 61 16 4" xfId="7059"/>
    <cellStyle name="Normal 61 17" xfId="2272"/>
    <cellStyle name="Normal 61 17 2" xfId="5588"/>
    <cellStyle name="Normal 61 17 2 2" xfId="9989"/>
    <cellStyle name="Normal 61 17 3" xfId="4117"/>
    <cellStyle name="Normal 61 17 3 2" xfId="8522"/>
    <cellStyle name="Normal 61 17 4" xfId="7060"/>
    <cellStyle name="Normal 61 18" xfId="2273"/>
    <cellStyle name="Normal 61 18 2" xfId="5589"/>
    <cellStyle name="Normal 61 18 2 2" xfId="9990"/>
    <cellStyle name="Normal 61 18 3" xfId="4118"/>
    <cellStyle name="Normal 61 18 3 2" xfId="8523"/>
    <cellStyle name="Normal 61 18 4" xfId="7061"/>
    <cellStyle name="Normal 61 19" xfId="2274"/>
    <cellStyle name="Normal 61 19 2" xfId="5590"/>
    <cellStyle name="Normal 61 19 2 2" xfId="9991"/>
    <cellStyle name="Normal 61 19 3" xfId="4119"/>
    <cellStyle name="Normal 61 19 3 2" xfId="8524"/>
    <cellStyle name="Normal 61 19 4" xfId="7062"/>
    <cellStyle name="Normal 61 2" xfId="2275"/>
    <cellStyle name="Normal 61 2 2" xfId="5591"/>
    <cellStyle name="Normal 61 2 2 2" xfId="9992"/>
    <cellStyle name="Normal 61 2 3" xfId="4120"/>
    <cellStyle name="Normal 61 2 3 2" xfId="8525"/>
    <cellStyle name="Normal 61 2 4" xfId="7063"/>
    <cellStyle name="Normal 61 20" xfId="2276"/>
    <cellStyle name="Normal 61 20 2" xfId="5592"/>
    <cellStyle name="Normal 61 20 2 2" xfId="9993"/>
    <cellStyle name="Normal 61 20 3" xfId="4121"/>
    <cellStyle name="Normal 61 20 3 2" xfId="8526"/>
    <cellStyle name="Normal 61 20 4" xfId="7064"/>
    <cellStyle name="Normal 61 21" xfId="2277"/>
    <cellStyle name="Normal 61 21 2" xfId="5593"/>
    <cellStyle name="Normal 61 21 2 2" xfId="9994"/>
    <cellStyle name="Normal 61 21 3" xfId="4122"/>
    <cellStyle name="Normal 61 21 3 2" xfId="8527"/>
    <cellStyle name="Normal 61 21 4" xfId="7065"/>
    <cellStyle name="Normal 61 22" xfId="2278"/>
    <cellStyle name="Normal 61 22 2" xfId="5594"/>
    <cellStyle name="Normal 61 22 2 2" xfId="9995"/>
    <cellStyle name="Normal 61 22 3" xfId="4123"/>
    <cellStyle name="Normal 61 22 3 2" xfId="8528"/>
    <cellStyle name="Normal 61 22 4" xfId="7066"/>
    <cellStyle name="Normal 61 23" xfId="2279"/>
    <cellStyle name="Normal 61 23 2" xfId="5595"/>
    <cellStyle name="Normal 61 23 2 2" xfId="9996"/>
    <cellStyle name="Normal 61 23 3" xfId="4124"/>
    <cellStyle name="Normal 61 23 3 2" xfId="8529"/>
    <cellStyle name="Normal 61 23 4" xfId="7067"/>
    <cellStyle name="Normal 61 24" xfId="2280"/>
    <cellStyle name="Normal 61 24 2" xfId="5596"/>
    <cellStyle name="Normal 61 24 2 2" xfId="9997"/>
    <cellStyle name="Normal 61 24 3" xfId="4125"/>
    <cellStyle name="Normal 61 24 3 2" xfId="8530"/>
    <cellStyle name="Normal 61 24 4" xfId="7068"/>
    <cellStyle name="Normal 61 25" xfId="2281"/>
    <cellStyle name="Normal 61 25 2" xfId="5597"/>
    <cellStyle name="Normal 61 25 2 2" xfId="9998"/>
    <cellStyle name="Normal 61 25 3" xfId="4126"/>
    <cellStyle name="Normal 61 25 3 2" xfId="8531"/>
    <cellStyle name="Normal 61 25 4" xfId="7069"/>
    <cellStyle name="Normal 61 26" xfId="2282"/>
    <cellStyle name="Normal 61 26 2" xfId="5598"/>
    <cellStyle name="Normal 61 26 2 2" xfId="9999"/>
    <cellStyle name="Normal 61 26 3" xfId="4127"/>
    <cellStyle name="Normal 61 26 3 2" xfId="8532"/>
    <cellStyle name="Normal 61 26 4" xfId="7070"/>
    <cellStyle name="Normal 61 27" xfId="2283"/>
    <cellStyle name="Normal 61 27 2" xfId="5599"/>
    <cellStyle name="Normal 61 27 2 2" xfId="10000"/>
    <cellStyle name="Normal 61 27 3" xfId="4128"/>
    <cellStyle name="Normal 61 27 3 2" xfId="8533"/>
    <cellStyle name="Normal 61 27 4" xfId="7071"/>
    <cellStyle name="Normal 61 28" xfId="2284"/>
    <cellStyle name="Normal 61 28 2" xfId="5600"/>
    <cellStyle name="Normal 61 28 2 2" xfId="10001"/>
    <cellStyle name="Normal 61 28 3" xfId="4129"/>
    <cellStyle name="Normal 61 28 3 2" xfId="8534"/>
    <cellStyle name="Normal 61 28 4" xfId="7072"/>
    <cellStyle name="Normal 61 29" xfId="2285"/>
    <cellStyle name="Normal 61 29 2" xfId="5601"/>
    <cellStyle name="Normal 61 29 2 2" xfId="10002"/>
    <cellStyle name="Normal 61 29 3" xfId="4130"/>
    <cellStyle name="Normal 61 29 3 2" xfId="8535"/>
    <cellStyle name="Normal 61 29 4" xfId="7073"/>
    <cellStyle name="Normal 61 3" xfId="2286"/>
    <cellStyle name="Normal 61 3 2" xfId="5602"/>
    <cellStyle name="Normal 61 3 2 2" xfId="10003"/>
    <cellStyle name="Normal 61 3 3" xfId="4131"/>
    <cellStyle name="Normal 61 3 3 2" xfId="8536"/>
    <cellStyle name="Normal 61 3 4" xfId="7074"/>
    <cellStyle name="Normal 61 30" xfId="2287"/>
    <cellStyle name="Normal 61 30 2" xfId="5603"/>
    <cellStyle name="Normal 61 30 2 2" xfId="10004"/>
    <cellStyle name="Normal 61 30 3" xfId="4132"/>
    <cellStyle name="Normal 61 30 3 2" xfId="8537"/>
    <cellStyle name="Normal 61 30 4" xfId="7075"/>
    <cellStyle name="Normal 61 31" xfId="2288"/>
    <cellStyle name="Normal 61 31 2" xfId="5604"/>
    <cellStyle name="Normal 61 31 2 2" xfId="10005"/>
    <cellStyle name="Normal 61 31 3" xfId="4133"/>
    <cellStyle name="Normal 61 31 3 2" xfId="8538"/>
    <cellStyle name="Normal 61 31 4" xfId="7076"/>
    <cellStyle name="Normal 61 32" xfId="2289"/>
    <cellStyle name="Normal 61 32 2" xfId="5605"/>
    <cellStyle name="Normal 61 32 2 2" xfId="10006"/>
    <cellStyle name="Normal 61 32 3" xfId="4134"/>
    <cellStyle name="Normal 61 32 3 2" xfId="8539"/>
    <cellStyle name="Normal 61 32 4" xfId="7077"/>
    <cellStyle name="Normal 61 33" xfId="2290"/>
    <cellStyle name="Normal 61 33 2" xfId="5606"/>
    <cellStyle name="Normal 61 33 2 2" xfId="10007"/>
    <cellStyle name="Normal 61 33 3" xfId="4135"/>
    <cellStyle name="Normal 61 33 3 2" xfId="8540"/>
    <cellStyle name="Normal 61 33 4" xfId="7078"/>
    <cellStyle name="Normal 61 34" xfId="2291"/>
    <cellStyle name="Normal 61 34 2" xfId="5607"/>
    <cellStyle name="Normal 61 34 2 2" xfId="10008"/>
    <cellStyle name="Normal 61 34 3" xfId="4136"/>
    <cellStyle name="Normal 61 34 3 2" xfId="8541"/>
    <cellStyle name="Normal 61 34 4" xfId="7079"/>
    <cellStyle name="Normal 61 35" xfId="2292"/>
    <cellStyle name="Normal 61 35 2" xfId="5608"/>
    <cellStyle name="Normal 61 35 2 2" xfId="10009"/>
    <cellStyle name="Normal 61 35 3" xfId="4137"/>
    <cellStyle name="Normal 61 35 3 2" xfId="8542"/>
    <cellStyle name="Normal 61 35 4" xfId="7080"/>
    <cellStyle name="Normal 61 36" xfId="2293"/>
    <cellStyle name="Normal 61 36 2" xfId="5609"/>
    <cellStyle name="Normal 61 36 2 2" xfId="10010"/>
    <cellStyle name="Normal 61 36 3" xfId="4138"/>
    <cellStyle name="Normal 61 36 3 2" xfId="8543"/>
    <cellStyle name="Normal 61 36 4" xfId="7081"/>
    <cellStyle name="Normal 61 37" xfId="2294"/>
    <cellStyle name="Normal 61 37 2" xfId="5610"/>
    <cellStyle name="Normal 61 37 2 2" xfId="10011"/>
    <cellStyle name="Normal 61 37 3" xfId="4139"/>
    <cellStyle name="Normal 61 37 3 2" xfId="8544"/>
    <cellStyle name="Normal 61 37 4" xfId="7082"/>
    <cellStyle name="Normal 61 38" xfId="2295"/>
    <cellStyle name="Normal 61 38 2" xfId="5611"/>
    <cellStyle name="Normal 61 38 2 2" xfId="10012"/>
    <cellStyle name="Normal 61 38 3" xfId="4140"/>
    <cellStyle name="Normal 61 38 3 2" xfId="8545"/>
    <cellStyle name="Normal 61 38 4" xfId="7083"/>
    <cellStyle name="Normal 61 39" xfId="2296"/>
    <cellStyle name="Normal 61 39 2" xfId="5612"/>
    <cellStyle name="Normal 61 39 2 2" xfId="10013"/>
    <cellStyle name="Normal 61 39 3" xfId="4141"/>
    <cellStyle name="Normal 61 39 3 2" xfId="8546"/>
    <cellStyle name="Normal 61 39 4" xfId="7084"/>
    <cellStyle name="Normal 61 4" xfId="2297"/>
    <cellStyle name="Normal 61 4 2" xfId="5613"/>
    <cellStyle name="Normal 61 4 2 2" xfId="10014"/>
    <cellStyle name="Normal 61 4 3" xfId="4142"/>
    <cellStyle name="Normal 61 4 3 2" xfId="8547"/>
    <cellStyle name="Normal 61 4 4" xfId="7085"/>
    <cellStyle name="Normal 61 40" xfId="2298"/>
    <cellStyle name="Normal 61 40 2" xfId="5614"/>
    <cellStyle name="Normal 61 40 2 2" xfId="10015"/>
    <cellStyle name="Normal 61 40 3" xfId="4143"/>
    <cellStyle name="Normal 61 40 3 2" xfId="8548"/>
    <cellStyle name="Normal 61 40 4" xfId="7086"/>
    <cellStyle name="Normal 61 41" xfId="2299"/>
    <cellStyle name="Normal 61 41 2" xfId="5615"/>
    <cellStyle name="Normal 61 41 2 2" xfId="10016"/>
    <cellStyle name="Normal 61 41 3" xfId="4144"/>
    <cellStyle name="Normal 61 41 3 2" xfId="8549"/>
    <cellStyle name="Normal 61 41 4" xfId="7087"/>
    <cellStyle name="Normal 61 42" xfId="5580"/>
    <cellStyle name="Normal 61 42 2" xfId="9981"/>
    <cellStyle name="Normal 61 43" xfId="4109"/>
    <cellStyle name="Normal 61 43 2" xfId="8514"/>
    <cellStyle name="Normal 61 44" xfId="7052"/>
    <cellStyle name="Normal 61 5" xfId="2300"/>
    <cellStyle name="Normal 61 5 2" xfId="5616"/>
    <cellStyle name="Normal 61 5 2 2" xfId="10017"/>
    <cellStyle name="Normal 61 5 3" xfId="4145"/>
    <cellStyle name="Normal 61 5 3 2" xfId="8550"/>
    <cellStyle name="Normal 61 5 4" xfId="7088"/>
    <cellStyle name="Normal 61 6" xfId="2301"/>
    <cellStyle name="Normal 61 6 2" xfId="5617"/>
    <cellStyle name="Normal 61 6 2 2" xfId="10018"/>
    <cellStyle name="Normal 61 6 3" xfId="4146"/>
    <cellStyle name="Normal 61 6 3 2" xfId="8551"/>
    <cellStyle name="Normal 61 6 4" xfId="7089"/>
    <cellStyle name="Normal 61 7" xfId="2302"/>
    <cellStyle name="Normal 61 7 2" xfId="5618"/>
    <cellStyle name="Normal 61 7 2 2" xfId="10019"/>
    <cellStyle name="Normal 61 7 3" xfId="4147"/>
    <cellStyle name="Normal 61 7 3 2" xfId="8552"/>
    <cellStyle name="Normal 61 7 4" xfId="7090"/>
    <cellStyle name="Normal 61 8" xfId="2303"/>
    <cellStyle name="Normal 61 8 2" xfId="5619"/>
    <cellStyle name="Normal 61 8 2 2" xfId="10020"/>
    <cellStyle name="Normal 61 8 3" xfId="4148"/>
    <cellStyle name="Normal 61 8 3 2" xfId="8553"/>
    <cellStyle name="Normal 61 8 4" xfId="7091"/>
    <cellStyle name="Normal 61 9" xfId="2304"/>
    <cellStyle name="Normal 61 9 2" xfId="5620"/>
    <cellStyle name="Normal 61 9 2 2" xfId="10021"/>
    <cellStyle name="Normal 61 9 3" xfId="4149"/>
    <cellStyle name="Normal 61 9 3 2" xfId="8554"/>
    <cellStyle name="Normal 61 9 4" xfId="7092"/>
    <cellStyle name="Normal 62" xfId="2305"/>
    <cellStyle name="Normal 62 10" xfId="2306"/>
    <cellStyle name="Normal 62 10 2" xfId="5622"/>
    <cellStyle name="Normal 62 10 2 2" xfId="10023"/>
    <cellStyle name="Normal 62 10 3" xfId="4151"/>
    <cellStyle name="Normal 62 10 3 2" xfId="8556"/>
    <cellStyle name="Normal 62 10 4" xfId="7094"/>
    <cellStyle name="Normal 62 11" xfId="2307"/>
    <cellStyle name="Normal 62 11 2" xfId="5623"/>
    <cellStyle name="Normal 62 11 2 2" xfId="10024"/>
    <cellStyle name="Normal 62 11 3" xfId="4152"/>
    <cellStyle name="Normal 62 11 3 2" xfId="8557"/>
    <cellStyle name="Normal 62 11 4" xfId="7095"/>
    <cellStyle name="Normal 62 12" xfId="2308"/>
    <cellStyle name="Normal 62 12 2" xfId="5624"/>
    <cellStyle name="Normal 62 12 2 2" xfId="10025"/>
    <cellStyle name="Normal 62 12 3" xfId="4153"/>
    <cellStyle name="Normal 62 12 3 2" xfId="8558"/>
    <cellStyle name="Normal 62 12 4" xfId="7096"/>
    <cellStyle name="Normal 62 13" xfId="2309"/>
    <cellStyle name="Normal 62 13 2" xfId="5625"/>
    <cellStyle name="Normal 62 13 2 2" xfId="10026"/>
    <cellStyle name="Normal 62 13 3" xfId="4154"/>
    <cellStyle name="Normal 62 13 3 2" xfId="8559"/>
    <cellStyle name="Normal 62 13 4" xfId="7097"/>
    <cellStyle name="Normal 62 14" xfId="2310"/>
    <cellStyle name="Normal 62 14 2" xfId="5626"/>
    <cellStyle name="Normal 62 14 2 2" xfId="10027"/>
    <cellStyle name="Normal 62 14 3" xfId="4155"/>
    <cellStyle name="Normal 62 14 3 2" xfId="8560"/>
    <cellStyle name="Normal 62 14 4" xfId="7098"/>
    <cellStyle name="Normal 62 15" xfId="2311"/>
    <cellStyle name="Normal 62 15 2" xfId="5627"/>
    <cellStyle name="Normal 62 15 2 2" xfId="10028"/>
    <cellStyle name="Normal 62 15 3" xfId="4156"/>
    <cellStyle name="Normal 62 15 3 2" xfId="8561"/>
    <cellStyle name="Normal 62 15 4" xfId="7099"/>
    <cellStyle name="Normal 62 16" xfId="2312"/>
    <cellStyle name="Normal 62 16 2" xfId="5628"/>
    <cellStyle name="Normal 62 16 2 2" xfId="10029"/>
    <cellStyle name="Normal 62 16 3" xfId="4157"/>
    <cellStyle name="Normal 62 16 3 2" xfId="8562"/>
    <cellStyle name="Normal 62 16 4" xfId="7100"/>
    <cellStyle name="Normal 62 17" xfId="2313"/>
    <cellStyle name="Normal 62 17 2" xfId="5629"/>
    <cellStyle name="Normal 62 17 2 2" xfId="10030"/>
    <cellStyle name="Normal 62 17 3" xfId="4158"/>
    <cellStyle name="Normal 62 17 3 2" xfId="8563"/>
    <cellStyle name="Normal 62 17 4" xfId="7101"/>
    <cellStyle name="Normal 62 18" xfId="2314"/>
    <cellStyle name="Normal 62 18 2" xfId="5630"/>
    <cellStyle name="Normal 62 18 2 2" xfId="10031"/>
    <cellStyle name="Normal 62 18 3" xfId="4159"/>
    <cellStyle name="Normal 62 18 3 2" xfId="8564"/>
    <cellStyle name="Normal 62 18 4" xfId="7102"/>
    <cellStyle name="Normal 62 19" xfId="2315"/>
    <cellStyle name="Normal 62 19 2" xfId="5631"/>
    <cellStyle name="Normal 62 19 2 2" xfId="10032"/>
    <cellStyle name="Normal 62 19 3" xfId="4160"/>
    <cellStyle name="Normal 62 19 3 2" xfId="8565"/>
    <cellStyle name="Normal 62 19 4" xfId="7103"/>
    <cellStyle name="Normal 62 2" xfId="2316"/>
    <cellStyle name="Normal 62 2 2" xfId="5632"/>
    <cellStyle name="Normal 62 2 2 2" xfId="10033"/>
    <cellStyle name="Normal 62 2 3" xfId="4161"/>
    <cellStyle name="Normal 62 2 3 2" xfId="8566"/>
    <cellStyle name="Normal 62 2 4" xfId="7104"/>
    <cellStyle name="Normal 62 20" xfId="2317"/>
    <cellStyle name="Normal 62 20 2" xfId="5633"/>
    <cellStyle name="Normal 62 20 2 2" xfId="10034"/>
    <cellStyle name="Normal 62 20 3" xfId="4162"/>
    <cellStyle name="Normal 62 20 3 2" xfId="8567"/>
    <cellStyle name="Normal 62 20 4" xfId="7105"/>
    <cellStyle name="Normal 62 21" xfId="2318"/>
    <cellStyle name="Normal 62 21 2" xfId="5634"/>
    <cellStyle name="Normal 62 21 2 2" xfId="10035"/>
    <cellStyle name="Normal 62 21 3" xfId="4163"/>
    <cellStyle name="Normal 62 21 3 2" xfId="8568"/>
    <cellStyle name="Normal 62 21 4" xfId="7106"/>
    <cellStyle name="Normal 62 22" xfId="2319"/>
    <cellStyle name="Normal 62 22 2" xfId="5635"/>
    <cellStyle name="Normal 62 22 2 2" xfId="10036"/>
    <cellStyle name="Normal 62 22 3" xfId="4164"/>
    <cellStyle name="Normal 62 22 3 2" xfId="8569"/>
    <cellStyle name="Normal 62 22 4" xfId="7107"/>
    <cellStyle name="Normal 62 23" xfId="2320"/>
    <cellStyle name="Normal 62 23 2" xfId="5636"/>
    <cellStyle name="Normal 62 23 2 2" xfId="10037"/>
    <cellStyle name="Normal 62 23 3" xfId="4165"/>
    <cellStyle name="Normal 62 23 3 2" xfId="8570"/>
    <cellStyle name="Normal 62 23 4" xfId="7108"/>
    <cellStyle name="Normal 62 24" xfId="2321"/>
    <cellStyle name="Normal 62 24 2" xfId="5637"/>
    <cellStyle name="Normal 62 24 2 2" xfId="10038"/>
    <cellStyle name="Normal 62 24 3" xfId="4166"/>
    <cellStyle name="Normal 62 24 3 2" xfId="8571"/>
    <cellStyle name="Normal 62 24 4" xfId="7109"/>
    <cellStyle name="Normal 62 25" xfId="2322"/>
    <cellStyle name="Normal 62 25 2" xfId="5638"/>
    <cellStyle name="Normal 62 25 2 2" xfId="10039"/>
    <cellStyle name="Normal 62 25 3" xfId="4167"/>
    <cellStyle name="Normal 62 25 3 2" xfId="8572"/>
    <cellStyle name="Normal 62 25 4" xfId="7110"/>
    <cellStyle name="Normal 62 26" xfId="2323"/>
    <cellStyle name="Normal 62 26 2" xfId="5639"/>
    <cellStyle name="Normal 62 26 2 2" xfId="10040"/>
    <cellStyle name="Normal 62 26 3" xfId="4168"/>
    <cellStyle name="Normal 62 26 3 2" xfId="8573"/>
    <cellStyle name="Normal 62 26 4" xfId="7111"/>
    <cellStyle name="Normal 62 27" xfId="2324"/>
    <cellStyle name="Normal 62 27 2" xfId="5640"/>
    <cellStyle name="Normal 62 27 2 2" xfId="10041"/>
    <cellStyle name="Normal 62 27 3" xfId="4169"/>
    <cellStyle name="Normal 62 27 3 2" xfId="8574"/>
    <cellStyle name="Normal 62 27 4" xfId="7112"/>
    <cellStyle name="Normal 62 28" xfId="2325"/>
    <cellStyle name="Normal 62 28 2" xfId="5641"/>
    <cellStyle name="Normal 62 28 2 2" xfId="10042"/>
    <cellStyle name="Normal 62 28 3" xfId="4170"/>
    <cellStyle name="Normal 62 28 3 2" xfId="8575"/>
    <cellStyle name="Normal 62 28 4" xfId="7113"/>
    <cellStyle name="Normal 62 29" xfId="2326"/>
    <cellStyle name="Normal 62 29 2" xfId="5642"/>
    <cellStyle name="Normal 62 29 2 2" xfId="10043"/>
    <cellStyle name="Normal 62 29 3" xfId="4171"/>
    <cellStyle name="Normal 62 29 3 2" xfId="8576"/>
    <cellStyle name="Normal 62 29 4" xfId="7114"/>
    <cellStyle name="Normal 62 3" xfId="2327"/>
    <cellStyle name="Normal 62 3 2" xfId="5643"/>
    <cellStyle name="Normal 62 3 2 2" xfId="10044"/>
    <cellStyle name="Normal 62 3 3" xfId="4172"/>
    <cellStyle name="Normal 62 3 3 2" xfId="8577"/>
    <cellStyle name="Normal 62 3 4" xfId="7115"/>
    <cellStyle name="Normal 62 30" xfId="2328"/>
    <cellStyle name="Normal 62 30 2" xfId="5644"/>
    <cellStyle name="Normal 62 30 2 2" xfId="10045"/>
    <cellStyle name="Normal 62 30 3" xfId="4173"/>
    <cellStyle name="Normal 62 30 3 2" xfId="8578"/>
    <cellStyle name="Normal 62 30 4" xfId="7116"/>
    <cellStyle name="Normal 62 31" xfId="2329"/>
    <cellStyle name="Normal 62 31 2" xfId="5645"/>
    <cellStyle name="Normal 62 31 2 2" xfId="10046"/>
    <cellStyle name="Normal 62 31 3" xfId="4174"/>
    <cellStyle name="Normal 62 31 3 2" xfId="8579"/>
    <cellStyle name="Normal 62 31 4" xfId="7117"/>
    <cellStyle name="Normal 62 32" xfId="2330"/>
    <cellStyle name="Normal 62 32 2" xfId="5646"/>
    <cellStyle name="Normal 62 32 2 2" xfId="10047"/>
    <cellStyle name="Normal 62 32 3" xfId="4175"/>
    <cellStyle name="Normal 62 32 3 2" xfId="8580"/>
    <cellStyle name="Normal 62 32 4" xfId="7118"/>
    <cellStyle name="Normal 62 33" xfId="2331"/>
    <cellStyle name="Normal 62 33 2" xfId="5647"/>
    <cellStyle name="Normal 62 33 2 2" xfId="10048"/>
    <cellStyle name="Normal 62 33 3" xfId="4176"/>
    <cellStyle name="Normal 62 33 3 2" xfId="8581"/>
    <cellStyle name="Normal 62 33 4" xfId="7119"/>
    <cellStyle name="Normal 62 34" xfId="2332"/>
    <cellStyle name="Normal 62 34 2" xfId="5648"/>
    <cellStyle name="Normal 62 34 2 2" xfId="10049"/>
    <cellStyle name="Normal 62 34 3" xfId="4177"/>
    <cellStyle name="Normal 62 34 3 2" xfId="8582"/>
    <cellStyle name="Normal 62 34 4" xfId="7120"/>
    <cellStyle name="Normal 62 35" xfId="2333"/>
    <cellStyle name="Normal 62 35 2" xfId="5649"/>
    <cellStyle name="Normal 62 35 2 2" xfId="10050"/>
    <cellStyle name="Normal 62 35 3" xfId="4178"/>
    <cellStyle name="Normal 62 35 3 2" xfId="8583"/>
    <cellStyle name="Normal 62 35 4" xfId="7121"/>
    <cellStyle name="Normal 62 36" xfId="2334"/>
    <cellStyle name="Normal 62 36 2" xfId="5650"/>
    <cellStyle name="Normal 62 36 2 2" xfId="10051"/>
    <cellStyle name="Normal 62 36 3" xfId="4179"/>
    <cellStyle name="Normal 62 36 3 2" xfId="8584"/>
    <cellStyle name="Normal 62 36 4" xfId="7122"/>
    <cellStyle name="Normal 62 37" xfId="2335"/>
    <cellStyle name="Normal 62 37 2" xfId="5651"/>
    <cellStyle name="Normal 62 37 2 2" xfId="10052"/>
    <cellStyle name="Normal 62 37 3" xfId="4180"/>
    <cellStyle name="Normal 62 37 3 2" xfId="8585"/>
    <cellStyle name="Normal 62 37 4" xfId="7123"/>
    <cellStyle name="Normal 62 38" xfId="2336"/>
    <cellStyle name="Normal 62 38 2" xfId="5652"/>
    <cellStyle name="Normal 62 38 2 2" xfId="10053"/>
    <cellStyle name="Normal 62 38 3" xfId="4181"/>
    <cellStyle name="Normal 62 38 3 2" xfId="8586"/>
    <cellStyle name="Normal 62 38 4" xfId="7124"/>
    <cellStyle name="Normal 62 39" xfId="2337"/>
    <cellStyle name="Normal 62 39 2" xfId="5653"/>
    <cellStyle name="Normal 62 39 2 2" xfId="10054"/>
    <cellStyle name="Normal 62 39 3" xfId="4182"/>
    <cellStyle name="Normal 62 39 3 2" xfId="8587"/>
    <cellStyle name="Normal 62 39 4" xfId="7125"/>
    <cellStyle name="Normal 62 4" xfId="2338"/>
    <cellStyle name="Normal 62 4 2" xfId="5654"/>
    <cellStyle name="Normal 62 4 2 2" xfId="10055"/>
    <cellStyle name="Normal 62 4 3" xfId="4183"/>
    <cellStyle name="Normal 62 4 3 2" xfId="8588"/>
    <cellStyle name="Normal 62 4 4" xfId="7126"/>
    <cellStyle name="Normal 62 40" xfId="2339"/>
    <cellStyle name="Normal 62 40 2" xfId="5655"/>
    <cellStyle name="Normal 62 40 2 2" xfId="10056"/>
    <cellStyle name="Normal 62 40 3" xfId="4184"/>
    <cellStyle name="Normal 62 40 3 2" xfId="8589"/>
    <cellStyle name="Normal 62 40 4" xfId="7127"/>
    <cellStyle name="Normal 62 41" xfId="2340"/>
    <cellStyle name="Normal 62 41 2" xfId="5656"/>
    <cellStyle name="Normal 62 41 2 2" xfId="10057"/>
    <cellStyle name="Normal 62 41 3" xfId="4185"/>
    <cellStyle name="Normal 62 41 3 2" xfId="8590"/>
    <cellStyle name="Normal 62 41 4" xfId="7128"/>
    <cellStyle name="Normal 62 42" xfId="5621"/>
    <cellStyle name="Normal 62 42 2" xfId="10022"/>
    <cellStyle name="Normal 62 43" xfId="4150"/>
    <cellStyle name="Normal 62 43 2" xfId="8555"/>
    <cellStyle name="Normal 62 44" xfId="7093"/>
    <cellStyle name="Normal 62 5" xfId="2341"/>
    <cellStyle name="Normal 62 5 2" xfId="5657"/>
    <cellStyle name="Normal 62 5 2 2" xfId="10058"/>
    <cellStyle name="Normal 62 5 3" xfId="4186"/>
    <cellStyle name="Normal 62 5 3 2" xfId="8591"/>
    <cellStyle name="Normal 62 5 4" xfId="7129"/>
    <cellStyle name="Normal 62 6" xfId="2342"/>
    <cellStyle name="Normal 62 6 2" xfId="5658"/>
    <cellStyle name="Normal 62 6 2 2" xfId="10059"/>
    <cellStyle name="Normal 62 6 3" xfId="4187"/>
    <cellStyle name="Normal 62 6 3 2" xfId="8592"/>
    <cellStyle name="Normal 62 6 4" xfId="7130"/>
    <cellStyle name="Normal 62 7" xfId="2343"/>
    <cellStyle name="Normal 62 7 2" xfId="5659"/>
    <cellStyle name="Normal 62 7 2 2" xfId="10060"/>
    <cellStyle name="Normal 62 7 3" xfId="4188"/>
    <cellStyle name="Normal 62 7 3 2" xfId="8593"/>
    <cellStyle name="Normal 62 7 4" xfId="7131"/>
    <cellStyle name="Normal 62 8" xfId="2344"/>
    <cellStyle name="Normal 62 8 2" xfId="5660"/>
    <cellStyle name="Normal 62 8 2 2" xfId="10061"/>
    <cellStyle name="Normal 62 8 3" xfId="4189"/>
    <cellStyle name="Normal 62 8 3 2" xfId="8594"/>
    <cellStyle name="Normal 62 8 4" xfId="7132"/>
    <cellStyle name="Normal 62 9" xfId="2345"/>
    <cellStyle name="Normal 62 9 2" xfId="5661"/>
    <cellStyle name="Normal 62 9 2 2" xfId="10062"/>
    <cellStyle name="Normal 62 9 3" xfId="4190"/>
    <cellStyle name="Normal 62 9 3 2" xfId="8595"/>
    <cellStyle name="Normal 62 9 4" xfId="7133"/>
    <cellStyle name="Normal 63" xfId="2346"/>
    <cellStyle name="Normal 63 10" xfId="2347"/>
    <cellStyle name="Normal 63 10 2" xfId="5663"/>
    <cellStyle name="Normal 63 10 2 2" xfId="10064"/>
    <cellStyle name="Normal 63 10 3" xfId="4192"/>
    <cellStyle name="Normal 63 10 3 2" xfId="8597"/>
    <cellStyle name="Normal 63 10 4" xfId="7135"/>
    <cellStyle name="Normal 63 11" xfId="2348"/>
    <cellStyle name="Normal 63 11 2" xfId="5664"/>
    <cellStyle name="Normal 63 11 2 2" xfId="10065"/>
    <cellStyle name="Normal 63 11 3" xfId="4193"/>
    <cellStyle name="Normal 63 11 3 2" xfId="8598"/>
    <cellStyle name="Normal 63 11 4" xfId="7136"/>
    <cellStyle name="Normal 63 12" xfId="2349"/>
    <cellStyle name="Normal 63 12 2" xfId="5665"/>
    <cellStyle name="Normal 63 12 2 2" xfId="10066"/>
    <cellStyle name="Normal 63 12 3" xfId="4194"/>
    <cellStyle name="Normal 63 12 3 2" xfId="8599"/>
    <cellStyle name="Normal 63 12 4" xfId="7137"/>
    <cellStyle name="Normal 63 13" xfId="2350"/>
    <cellStyle name="Normal 63 13 2" xfId="5666"/>
    <cellStyle name="Normal 63 13 2 2" xfId="10067"/>
    <cellStyle name="Normal 63 13 3" xfId="4195"/>
    <cellStyle name="Normal 63 13 3 2" xfId="8600"/>
    <cellStyle name="Normal 63 13 4" xfId="7138"/>
    <cellStyle name="Normal 63 14" xfId="2351"/>
    <cellStyle name="Normal 63 14 2" xfId="5667"/>
    <cellStyle name="Normal 63 14 2 2" xfId="10068"/>
    <cellStyle name="Normal 63 14 3" xfId="4196"/>
    <cellStyle name="Normal 63 14 3 2" xfId="8601"/>
    <cellStyle name="Normal 63 14 4" xfId="7139"/>
    <cellStyle name="Normal 63 15" xfId="2352"/>
    <cellStyle name="Normal 63 15 2" xfId="5668"/>
    <cellStyle name="Normal 63 15 2 2" xfId="10069"/>
    <cellStyle name="Normal 63 15 3" xfId="4197"/>
    <cellStyle name="Normal 63 15 3 2" xfId="8602"/>
    <cellStyle name="Normal 63 15 4" xfId="7140"/>
    <cellStyle name="Normal 63 16" xfId="2353"/>
    <cellStyle name="Normal 63 16 2" xfId="5669"/>
    <cellStyle name="Normal 63 16 2 2" xfId="10070"/>
    <cellStyle name="Normal 63 16 3" xfId="4198"/>
    <cellStyle name="Normal 63 16 3 2" xfId="8603"/>
    <cellStyle name="Normal 63 16 4" xfId="7141"/>
    <cellStyle name="Normal 63 17" xfId="2354"/>
    <cellStyle name="Normal 63 17 2" xfId="5670"/>
    <cellStyle name="Normal 63 17 2 2" xfId="10071"/>
    <cellStyle name="Normal 63 17 3" xfId="4199"/>
    <cellStyle name="Normal 63 17 3 2" xfId="8604"/>
    <cellStyle name="Normal 63 17 4" xfId="7142"/>
    <cellStyle name="Normal 63 18" xfId="2355"/>
    <cellStyle name="Normal 63 18 2" xfId="5671"/>
    <cellStyle name="Normal 63 18 2 2" xfId="10072"/>
    <cellStyle name="Normal 63 18 3" xfId="4200"/>
    <cellStyle name="Normal 63 18 3 2" xfId="8605"/>
    <cellStyle name="Normal 63 18 4" xfId="7143"/>
    <cellStyle name="Normal 63 19" xfId="2356"/>
    <cellStyle name="Normal 63 19 2" xfId="5672"/>
    <cellStyle name="Normal 63 19 2 2" xfId="10073"/>
    <cellStyle name="Normal 63 19 3" xfId="4201"/>
    <cellStyle name="Normal 63 19 3 2" xfId="8606"/>
    <cellStyle name="Normal 63 19 4" xfId="7144"/>
    <cellStyle name="Normal 63 2" xfId="2357"/>
    <cellStyle name="Normal 63 2 2" xfId="5673"/>
    <cellStyle name="Normal 63 2 2 2" xfId="10074"/>
    <cellStyle name="Normal 63 2 3" xfId="4202"/>
    <cellStyle name="Normal 63 2 3 2" xfId="8607"/>
    <cellStyle name="Normal 63 2 4" xfId="7145"/>
    <cellStyle name="Normal 63 20" xfId="2358"/>
    <cellStyle name="Normal 63 20 2" xfId="5674"/>
    <cellStyle name="Normal 63 20 2 2" xfId="10075"/>
    <cellStyle name="Normal 63 20 3" xfId="4203"/>
    <cellStyle name="Normal 63 20 3 2" xfId="8608"/>
    <cellStyle name="Normal 63 20 4" xfId="7146"/>
    <cellStyle name="Normal 63 21" xfId="2359"/>
    <cellStyle name="Normal 63 21 2" xfId="5675"/>
    <cellStyle name="Normal 63 21 2 2" xfId="10076"/>
    <cellStyle name="Normal 63 21 3" xfId="4204"/>
    <cellStyle name="Normal 63 21 3 2" xfId="8609"/>
    <cellStyle name="Normal 63 21 4" xfId="7147"/>
    <cellStyle name="Normal 63 22" xfId="2360"/>
    <cellStyle name="Normal 63 22 2" xfId="5676"/>
    <cellStyle name="Normal 63 22 2 2" xfId="10077"/>
    <cellStyle name="Normal 63 22 3" xfId="4205"/>
    <cellStyle name="Normal 63 22 3 2" xfId="8610"/>
    <cellStyle name="Normal 63 22 4" xfId="7148"/>
    <cellStyle name="Normal 63 23" xfId="2361"/>
    <cellStyle name="Normal 63 23 2" xfId="5677"/>
    <cellStyle name="Normal 63 23 2 2" xfId="10078"/>
    <cellStyle name="Normal 63 23 3" xfId="4206"/>
    <cellStyle name="Normal 63 23 3 2" xfId="8611"/>
    <cellStyle name="Normal 63 23 4" xfId="7149"/>
    <cellStyle name="Normal 63 24" xfId="2362"/>
    <cellStyle name="Normal 63 24 2" xfId="5678"/>
    <cellStyle name="Normal 63 24 2 2" xfId="10079"/>
    <cellStyle name="Normal 63 24 3" xfId="4207"/>
    <cellStyle name="Normal 63 24 3 2" xfId="8612"/>
    <cellStyle name="Normal 63 24 4" xfId="7150"/>
    <cellStyle name="Normal 63 25" xfId="2363"/>
    <cellStyle name="Normal 63 25 2" xfId="5679"/>
    <cellStyle name="Normal 63 25 2 2" xfId="10080"/>
    <cellStyle name="Normal 63 25 3" xfId="4208"/>
    <cellStyle name="Normal 63 25 3 2" xfId="8613"/>
    <cellStyle name="Normal 63 25 4" xfId="7151"/>
    <cellStyle name="Normal 63 26" xfId="2364"/>
    <cellStyle name="Normal 63 26 2" xfId="5680"/>
    <cellStyle name="Normal 63 26 2 2" xfId="10081"/>
    <cellStyle name="Normal 63 26 3" xfId="4209"/>
    <cellStyle name="Normal 63 26 3 2" xfId="8614"/>
    <cellStyle name="Normal 63 26 4" xfId="7152"/>
    <cellStyle name="Normal 63 27" xfId="2365"/>
    <cellStyle name="Normal 63 27 2" xfId="5681"/>
    <cellStyle name="Normal 63 27 2 2" xfId="10082"/>
    <cellStyle name="Normal 63 27 3" xfId="4210"/>
    <cellStyle name="Normal 63 27 3 2" xfId="8615"/>
    <cellStyle name="Normal 63 27 4" xfId="7153"/>
    <cellStyle name="Normal 63 28" xfId="2366"/>
    <cellStyle name="Normal 63 28 2" xfId="5682"/>
    <cellStyle name="Normal 63 28 2 2" xfId="10083"/>
    <cellStyle name="Normal 63 28 3" xfId="4211"/>
    <cellStyle name="Normal 63 28 3 2" xfId="8616"/>
    <cellStyle name="Normal 63 28 4" xfId="7154"/>
    <cellStyle name="Normal 63 29" xfId="2367"/>
    <cellStyle name="Normal 63 29 2" xfId="5683"/>
    <cellStyle name="Normal 63 29 2 2" xfId="10084"/>
    <cellStyle name="Normal 63 29 3" xfId="4212"/>
    <cellStyle name="Normal 63 29 3 2" xfId="8617"/>
    <cellStyle name="Normal 63 29 4" xfId="7155"/>
    <cellStyle name="Normal 63 3" xfId="2368"/>
    <cellStyle name="Normal 63 3 2" xfId="5684"/>
    <cellStyle name="Normal 63 3 2 2" xfId="10085"/>
    <cellStyle name="Normal 63 3 3" xfId="4213"/>
    <cellStyle name="Normal 63 3 3 2" xfId="8618"/>
    <cellStyle name="Normal 63 3 4" xfId="7156"/>
    <cellStyle name="Normal 63 30" xfId="2369"/>
    <cellStyle name="Normal 63 30 2" xfId="5685"/>
    <cellStyle name="Normal 63 30 2 2" xfId="10086"/>
    <cellStyle name="Normal 63 30 3" xfId="4214"/>
    <cellStyle name="Normal 63 30 3 2" xfId="8619"/>
    <cellStyle name="Normal 63 30 4" xfId="7157"/>
    <cellStyle name="Normal 63 31" xfId="2370"/>
    <cellStyle name="Normal 63 31 2" xfId="5686"/>
    <cellStyle name="Normal 63 31 2 2" xfId="10087"/>
    <cellStyle name="Normal 63 31 3" xfId="4215"/>
    <cellStyle name="Normal 63 31 3 2" xfId="8620"/>
    <cellStyle name="Normal 63 31 4" xfId="7158"/>
    <cellStyle name="Normal 63 32" xfId="2371"/>
    <cellStyle name="Normal 63 32 2" xfId="5687"/>
    <cellStyle name="Normal 63 32 2 2" xfId="10088"/>
    <cellStyle name="Normal 63 32 3" xfId="4216"/>
    <cellStyle name="Normal 63 32 3 2" xfId="8621"/>
    <cellStyle name="Normal 63 32 4" xfId="7159"/>
    <cellStyle name="Normal 63 33" xfId="2372"/>
    <cellStyle name="Normal 63 33 2" xfId="5688"/>
    <cellStyle name="Normal 63 33 2 2" xfId="10089"/>
    <cellStyle name="Normal 63 33 3" xfId="4217"/>
    <cellStyle name="Normal 63 33 3 2" xfId="8622"/>
    <cellStyle name="Normal 63 33 4" xfId="7160"/>
    <cellStyle name="Normal 63 34" xfId="2373"/>
    <cellStyle name="Normal 63 34 2" xfId="5689"/>
    <cellStyle name="Normal 63 34 2 2" xfId="10090"/>
    <cellStyle name="Normal 63 34 3" xfId="4218"/>
    <cellStyle name="Normal 63 34 3 2" xfId="8623"/>
    <cellStyle name="Normal 63 34 4" xfId="7161"/>
    <cellStyle name="Normal 63 35" xfId="2374"/>
    <cellStyle name="Normal 63 35 2" xfId="5690"/>
    <cellStyle name="Normal 63 35 2 2" xfId="10091"/>
    <cellStyle name="Normal 63 35 3" xfId="4219"/>
    <cellStyle name="Normal 63 35 3 2" xfId="8624"/>
    <cellStyle name="Normal 63 35 4" xfId="7162"/>
    <cellStyle name="Normal 63 36" xfId="2375"/>
    <cellStyle name="Normal 63 36 2" xfId="5691"/>
    <cellStyle name="Normal 63 36 2 2" xfId="10092"/>
    <cellStyle name="Normal 63 36 3" xfId="4220"/>
    <cellStyle name="Normal 63 36 3 2" xfId="8625"/>
    <cellStyle name="Normal 63 36 4" xfId="7163"/>
    <cellStyle name="Normal 63 37" xfId="2376"/>
    <cellStyle name="Normal 63 37 2" xfId="5692"/>
    <cellStyle name="Normal 63 37 2 2" xfId="10093"/>
    <cellStyle name="Normal 63 37 3" xfId="4221"/>
    <cellStyle name="Normal 63 37 3 2" xfId="8626"/>
    <cellStyle name="Normal 63 37 4" xfId="7164"/>
    <cellStyle name="Normal 63 38" xfId="2377"/>
    <cellStyle name="Normal 63 38 2" xfId="5693"/>
    <cellStyle name="Normal 63 38 2 2" xfId="10094"/>
    <cellStyle name="Normal 63 38 3" xfId="4222"/>
    <cellStyle name="Normal 63 38 3 2" xfId="8627"/>
    <cellStyle name="Normal 63 38 4" xfId="7165"/>
    <cellStyle name="Normal 63 39" xfId="2378"/>
    <cellStyle name="Normal 63 39 2" xfId="5694"/>
    <cellStyle name="Normal 63 39 2 2" xfId="10095"/>
    <cellStyle name="Normal 63 39 3" xfId="4223"/>
    <cellStyle name="Normal 63 39 3 2" xfId="8628"/>
    <cellStyle name="Normal 63 39 4" xfId="7166"/>
    <cellStyle name="Normal 63 4" xfId="2379"/>
    <cellStyle name="Normal 63 4 2" xfId="5695"/>
    <cellStyle name="Normal 63 4 2 2" xfId="10096"/>
    <cellStyle name="Normal 63 4 3" xfId="4224"/>
    <cellStyle name="Normal 63 4 3 2" xfId="8629"/>
    <cellStyle name="Normal 63 4 4" xfId="7167"/>
    <cellStyle name="Normal 63 40" xfId="2380"/>
    <cellStyle name="Normal 63 40 2" xfId="5696"/>
    <cellStyle name="Normal 63 40 2 2" xfId="10097"/>
    <cellStyle name="Normal 63 40 3" xfId="4225"/>
    <cellStyle name="Normal 63 40 3 2" xfId="8630"/>
    <cellStyle name="Normal 63 40 4" xfId="7168"/>
    <cellStyle name="Normal 63 41" xfId="2381"/>
    <cellStyle name="Normal 63 41 2" xfId="5697"/>
    <cellStyle name="Normal 63 41 2 2" xfId="10098"/>
    <cellStyle name="Normal 63 41 3" xfId="4226"/>
    <cellStyle name="Normal 63 41 3 2" xfId="8631"/>
    <cellStyle name="Normal 63 41 4" xfId="7169"/>
    <cellStyle name="Normal 63 42" xfId="5662"/>
    <cellStyle name="Normal 63 42 2" xfId="10063"/>
    <cellStyle name="Normal 63 43" xfId="4191"/>
    <cellStyle name="Normal 63 43 2" xfId="8596"/>
    <cellStyle name="Normal 63 44" xfId="7134"/>
    <cellStyle name="Normal 63 5" xfId="2382"/>
    <cellStyle name="Normal 63 5 2" xfId="5698"/>
    <cellStyle name="Normal 63 5 2 2" xfId="10099"/>
    <cellStyle name="Normal 63 5 3" xfId="4227"/>
    <cellStyle name="Normal 63 5 3 2" xfId="8632"/>
    <cellStyle name="Normal 63 5 4" xfId="7170"/>
    <cellStyle name="Normal 63 6" xfId="2383"/>
    <cellStyle name="Normal 63 6 2" xfId="5699"/>
    <cellStyle name="Normal 63 6 2 2" xfId="10100"/>
    <cellStyle name="Normal 63 6 3" xfId="4228"/>
    <cellStyle name="Normal 63 6 3 2" xfId="8633"/>
    <cellStyle name="Normal 63 6 4" xfId="7171"/>
    <cellStyle name="Normal 63 7" xfId="2384"/>
    <cellStyle name="Normal 63 7 2" xfId="5700"/>
    <cellStyle name="Normal 63 7 2 2" xfId="10101"/>
    <cellStyle name="Normal 63 7 3" xfId="4229"/>
    <cellStyle name="Normal 63 7 3 2" xfId="8634"/>
    <cellStyle name="Normal 63 7 4" xfId="7172"/>
    <cellStyle name="Normal 63 8" xfId="2385"/>
    <cellStyle name="Normal 63 8 2" xfId="5701"/>
    <cellStyle name="Normal 63 8 2 2" xfId="10102"/>
    <cellStyle name="Normal 63 8 3" xfId="4230"/>
    <cellStyle name="Normal 63 8 3 2" xfId="8635"/>
    <cellStyle name="Normal 63 8 4" xfId="7173"/>
    <cellStyle name="Normal 63 9" xfId="2386"/>
    <cellStyle name="Normal 63 9 2" xfId="5702"/>
    <cellStyle name="Normal 63 9 2 2" xfId="10103"/>
    <cellStyle name="Normal 63 9 3" xfId="4231"/>
    <cellStyle name="Normal 63 9 3 2" xfId="8636"/>
    <cellStyle name="Normal 63 9 4" xfId="7174"/>
    <cellStyle name="Normal 64" xfId="2387"/>
    <cellStyle name="Normal 64 10" xfId="2388"/>
    <cellStyle name="Normal 64 10 2" xfId="5704"/>
    <cellStyle name="Normal 64 10 2 2" xfId="10105"/>
    <cellStyle name="Normal 64 10 3" xfId="4233"/>
    <cellStyle name="Normal 64 10 3 2" xfId="8638"/>
    <cellStyle name="Normal 64 10 4" xfId="7176"/>
    <cellStyle name="Normal 64 11" xfId="2389"/>
    <cellStyle name="Normal 64 11 2" xfId="5705"/>
    <cellStyle name="Normal 64 11 2 2" xfId="10106"/>
    <cellStyle name="Normal 64 11 3" xfId="4234"/>
    <cellStyle name="Normal 64 11 3 2" xfId="8639"/>
    <cellStyle name="Normal 64 11 4" xfId="7177"/>
    <cellStyle name="Normal 64 12" xfId="2390"/>
    <cellStyle name="Normal 64 12 2" xfId="5706"/>
    <cellStyle name="Normal 64 12 2 2" xfId="10107"/>
    <cellStyle name="Normal 64 12 3" xfId="4235"/>
    <cellStyle name="Normal 64 12 3 2" xfId="8640"/>
    <cellStyle name="Normal 64 12 4" xfId="7178"/>
    <cellStyle name="Normal 64 13" xfId="2391"/>
    <cellStyle name="Normal 64 13 2" xfId="5707"/>
    <cellStyle name="Normal 64 13 2 2" xfId="10108"/>
    <cellStyle name="Normal 64 13 3" xfId="4236"/>
    <cellStyle name="Normal 64 13 3 2" xfId="8641"/>
    <cellStyle name="Normal 64 13 4" xfId="7179"/>
    <cellStyle name="Normal 64 14" xfId="2392"/>
    <cellStyle name="Normal 64 14 2" xfId="5708"/>
    <cellStyle name="Normal 64 14 2 2" xfId="10109"/>
    <cellStyle name="Normal 64 14 3" xfId="4237"/>
    <cellStyle name="Normal 64 14 3 2" xfId="8642"/>
    <cellStyle name="Normal 64 14 4" xfId="7180"/>
    <cellStyle name="Normal 64 15" xfId="2393"/>
    <cellStyle name="Normal 64 15 2" xfId="5709"/>
    <cellStyle name="Normal 64 15 2 2" xfId="10110"/>
    <cellStyle name="Normal 64 15 3" xfId="4238"/>
    <cellStyle name="Normal 64 15 3 2" xfId="8643"/>
    <cellStyle name="Normal 64 15 4" xfId="7181"/>
    <cellStyle name="Normal 64 16" xfId="2394"/>
    <cellStyle name="Normal 64 16 2" xfId="5710"/>
    <cellStyle name="Normal 64 16 2 2" xfId="10111"/>
    <cellStyle name="Normal 64 16 3" xfId="4239"/>
    <cellStyle name="Normal 64 16 3 2" xfId="8644"/>
    <cellStyle name="Normal 64 16 4" xfId="7182"/>
    <cellStyle name="Normal 64 17" xfId="2395"/>
    <cellStyle name="Normal 64 17 2" xfId="5711"/>
    <cellStyle name="Normal 64 17 2 2" xfId="10112"/>
    <cellStyle name="Normal 64 17 3" xfId="4240"/>
    <cellStyle name="Normal 64 17 3 2" xfId="8645"/>
    <cellStyle name="Normal 64 17 4" xfId="7183"/>
    <cellStyle name="Normal 64 18" xfId="2396"/>
    <cellStyle name="Normal 64 18 2" xfId="5712"/>
    <cellStyle name="Normal 64 18 2 2" xfId="10113"/>
    <cellStyle name="Normal 64 18 3" xfId="4241"/>
    <cellStyle name="Normal 64 18 3 2" xfId="8646"/>
    <cellStyle name="Normal 64 18 4" xfId="7184"/>
    <cellStyle name="Normal 64 19" xfId="2397"/>
    <cellStyle name="Normal 64 19 2" xfId="5713"/>
    <cellStyle name="Normal 64 19 2 2" xfId="10114"/>
    <cellStyle name="Normal 64 19 3" xfId="4242"/>
    <cellStyle name="Normal 64 19 3 2" xfId="8647"/>
    <cellStyle name="Normal 64 19 4" xfId="7185"/>
    <cellStyle name="Normal 64 2" xfId="2398"/>
    <cellStyle name="Normal 64 2 2" xfId="5714"/>
    <cellStyle name="Normal 64 2 2 2" xfId="10115"/>
    <cellStyle name="Normal 64 2 3" xfId="4243"/>
    <cellStyle name="Normal 64 2 3 2" xfId="8648"/>
    <cellStyle name="Normal 64 2 4" xfId="7186"/>
    <cellStyle name="Normal 64 20" xfId="2399"/>
    <cellStyle name="Normal 64 20 2" xfId="5715"/>
    <cellStyle name="Normal 64 20 2 2" xfId="10116"/>
    <cellStyle name="Normal 64 20 3" xfId="4244"/>
    <cellStyle name="Normal 64 20 3 2" xfId="8649"/>
    <cellStyle name="Normal 64 20 4" xfId="7187"/>
    <cellStyle name="Normal 64 21" xfId="2400"/>
    <cellStyle name="Normal 64 21 2" xfId="5716"/>
    <cellStyle name="Normal 64 21 2 2" xfId="10117"/>
    <cellStyle name="Normal 64 21 3" xfId="4245"/>
    <cellStyle name="Normal 64 21 3 2" xfId="8650"/>
    <cellStyle name="Normal 64 21 4" xfId="7188"/>
    <cellStyle name="Normal 64 22" xfId="2401"/>
    <cellStyle name="Normal 64 22 2" xfId="5717"/>
    <cellStyle name="Normal 64 22 2 2" xfId="10118"/>
    <cellStyle name="Normal 64 22 3" xfId="4246"/>
    <cellStyle name="Normal 64 22 3 2" xfId="8651"/>
    <cellStyle name="Normal 64 22 4" xfId="7189"/>
    <cellStyle name="Normal 64 23" xfId="2402"/>
    <cellStyle name="Normal 64 23 2" xfId="5718"/>
    <cellStyle name="Normal 64 23 2 2" xfId="10119"/>
    <cellStyle name="Normal 64 23 3" xfId="4247"/>
    <cellStyle name="Normal 64 23 3 2" xfId="8652"/>
    <cellStyle name="Normal 64 23 4" xfId="7190"/>
    <cellStyle name="Normal 64 24" xfId="2403"/>
    <cellStyle name="Normal 64 24 2" xfId="5719"/>
    <cellStyle name="Normal 64 24 2 2" xfId="10120"/>
    <cellStyle name="Normal 64 24 3" xfId="4248"/>
    <cellStyle name="Normal 64 24 3 2" xfId="8653"/>
    <cellStyle name="Normal 64 24 4" xfId="7191"/>
    <cellStyle name="Normal 64 25" xfId="2404"/>
    <cellStyle name="Normal 64 25 2" xfId="5720"/>
    <cellStyle name="Normal 64 25 2 2" xfId="10121"/>
    <cellStyle name="Normal 64 25 3" xfId="4249"/>
    <cellStyle name="Normal 64 25 3 2" xfId="8654"/>
    <cellStyle name="Normal 64 25 4" xfId="7192"/>
    <cellStyle name="Normal 64 26" xfId="2405"/>
    <cellStyle name="Normal 64 26 2" xfId="5721"/>
    <cellStyle name="Normal 64 26 2 2" xfId="10122"/>
    <cellStyle name="Normal 64 26 3" xfId="4250"/>
    <cellStyle name="Normal 64 26 3 2" xfId="8655"/>
    <cellStyle name="Normal 64 26 4" xfId="7193"/>
    <cellStyle name="Normal 64 27" xfId="2406"/>
    <cellStyle name="Normal 64 27 2" xfId="5722"/>
    <cellStyle name="Normal 64 27 2 2" xfId="10123"/>
    <cellStyle name="Normal 64 27 3" xfId="4251"/>
    <cellStyle name="Normal 64 27 3 2" xfId="8656"/>
    <cellStyle name="Normal 64 27 4" xfId="7194"/>
    <cellStyle name="Normal 64 28" xfId="2407"/>
    <cellStyle name="Normal 64 28 2" xfId="5723"/>
    <cellStyle name="Normal 64 28 2 2" xfId="10124"/>
    <cellStyle name="Normal 64 28 3" xfId="4252"/>
    <cellStyle name="Normal 64 28 3 2" xfId="8657"/>
    <cellStyle name="Normal 64 28 4" xfId="7195"/>
    <cellStyle name="Normal 64 29" xfId="2408"/>
    <cellStyle name="Normal 64 29 2" xfId="5724"/>
    <cellStyle name="Normal 64 29 2 2" xfId="10125"/>
    <cellStyle name="Normal 64 29 3" xfId="4253"/>
    <cellStyle name="Normal 64 29 3 2" xfId="8658"/>
    <cellStyle name="Normal 64 29 4" xfId="7196"/>
    <cellStyle name="Normal 64 3" xfId="2409"/>
    <cellStyle name="Normal 64 3 2" xfId="5725"/>
    <cellStyle name="Normal 64 3 2 2" xfId="10126"/>
    <cellStyle name="Normal 64 3 3" xfId="4254"/>
    <cellStyle name="Normal 64 3 3 2" xfId="8659"/>
    <cellStyle name="Normal 64 3 4" xfId="7197"/>
    <cellStyle name="Normal 64 30" xfId="2410"/>
    <cellStyle name="Normal 64 30 2" xfId="5726"/>
    <cellStyle name="Normal 64 30 2 2" xfId="10127"/>
    <cellStyle name="Normal 64 30 3" xfId="4255"/>
    <cellStyle name="Normal 64 30 3 2" xfId="8660"/>
    <cellStyle name="Normal 64 30 4" xfId="7198"/>
    <cellStyle name="Normal 64 31" xfId="2411"/>
    <cellStyle name="Normal 64 31 2" xfId="5727"/>
    <cellStyle name="Normal 64 31 2 2" xfId="10128"/>
    <cellStyle name="Normal 64 31 3" xfId="4256"/>
    <cellStyle name="Normal 64 31 3 2" xfId="8661"/>
    <cellStyle name="Normal 64 31 4" xfId="7199"/>
    <cellStyle name="Normal 64 32" xfId="2412"/>
    <cellStyle name="Normal 64 32 2" xfId="5728"/>
    <cellStyle name="Normal 64 32 2 2" xfId="10129"/>
    <cellStyle name="Normal 64 32 3" xfId="4257"/>
    <cellStyle name="Normal 64 32 3 2" xfId="8662"/>
    <cellStyle name="Normal 64 32 4" xfId="7200"/>
    <cellStyle name="Normal 64 33" xfId="2413"/>
    <cellStyle name="Normal 64 33 2" xfId="5729"/>
    <cellStyle name="Normal 64 33 2 2" xfId="10130"/>
    <cellStyle name="Normal 64 33 3" xfId="4258"/>
    <cellStyle name="Normal 64 33 3 2" xfId="8663"/>
    <cellStyle name="Normal 64 33 4" xfId="7201"/>
    <cellStyle name="Normal 64 34" xfId="2414"/>
    <cellStyle name="Normal 64 34 2" xfId="5730"/>
    <cellStyle name="Normal 64 34 2 2" xfId="10131"/>
    <cellStyle name="Normal 64 34 3" xfId="4259"/>
    <cellStyle name="Normal 64 34 3 2" xfId="8664"/>
    <cellStyle name="Normal 64 34 4" xfId="7202"/>
    <cellStyle name="Normal 64 35" xfId="2415"/>
    <cellStyle name="Normal 64 35 2" xfId="5731"/>
    <cellStyle name="Normal 64 35 2 2" xfId="10132"/>
    <cellStyle name="Normal 64 35 3" xfId="4260"/>
    <cellStyle name="Normal 64 35 3 2" xfId="8665"/>
    <cellStyle name="Normal 64 35 4" xfId="7203"/>
    <cellStyle name="Normal 64 36" xfId="2416"/>
    <cellStyle name="Normal 64 36 2" xfId="5732"/>
    <cellStyle name="Normal 64 36 2 2" xfId="10133"/>
    <cellStyle name="Normal 64 36 3" xfId="4261"/>
    <cellStyle name="Normal 64 36 3 2" xfId="8666"/>
    <cellStyle name="Normal 64 36 4" xfId="7204"/>
    <cellStyle name="Normal 64 37" xfId="2417"/>
    <cellStyle name="Normal 64 37 2" xfId="5733"/>
    <cellStyle name="Normal 64 37 2 2" xfId="10134"/>
    <cellStyle name="Normal 64 37 3" xfId="4262"/>
    <cellStyle name="Normal 64 37 3 2" xfId="8667"/>
    <cellStyle name="Normal 64 37 4" xfId="7205"/>
    <cellStyle name="Normal 64 38" xfId="2418"/>
    <cellStyle name="Normal 64 38 2" xfId="5734"/>
    <cellStyle name="Normal 64 38 2 2" xfId="10135"/>
    <cellStyle name="Normal 64 38 3" xfId="4263"/>
    <cellStyle name="Normal 64 38 3 2" xfId="8668"/>
    <cellStyle name="Normal 64 38 4" xfId="7206"/>
    <cellStyle name="Normal 64 39" xfId="2419"/>
    <cellStyle name="Normal 64 39 2" xfId="5735"/>
    <cellStyle name="Normal 64 39 2 2" xfId="10136"/>
    <cellStyle name="Normal 64 39 3" xfId="4264"/>
    <cellStyle name="Normal 64 39 3 2" xfId="8669"/>
    <cellStyle name="Normal 64 39 4" xfId="7207"/>
    <cellStyle name="Normal 64 4" xfId="2420"/>
    <cellStyle name="Normal 64 4 2" xfId="5736"/>
    <cellStyle name="Normal 64 4 2 2" xfId="10137"/>
    <cellStyle name="Normal 64 4 3" xfId="4265"/>
    <cellStyle name="Normal 64 4 3 2" xfId="8670"/>
    <cellStyle name="Normal 64 4 4" xfId="7208"/>
    <cellStyle name="Normal 64 40" xfId="2421"/>
    <cellStyle name="Normal 64 40 2" xfId="5737"/>
    <cellStyle name="Normal 64 40 2 2" xfId="10138"/>
    <cellStyle name="Normal 64 40 3" xfId="4266"/>
    <cellStyle name="Normal 64 40 3 2" xfId="8671"/>
    <cellStyle name="Normal 64 40 4" xfId="7209"/>
    <cellStyle name="Normal 64 41" xfId="2422"/>
    <cellStyle name="Normal 64 41 2" xfId="5738"/>
    <cellStyle name="Normal 64 41 2 2" xfId="10139"/>
    <cellStyle name="Normal 64 41 3" xfId="4267"/>
    <cellStyle name="Normal 64 41 3 2" xfId="8672"/>
    <cellStyle name="Normal 64 41 4" xfId="7210"/>
    <cellStyle name="Normal 64 42" xfId="5703"/>
    <cellStyle name="Normal 64 42 2" xfId="10104"/>
    <cellStyle name="Normal 64 43" xfId="4232"/>
    <cellStyle name="Normal 64 43 2" xfId="8637"/>
    <cellStyle name="Normal 64 44" xfId="7175"/>
    <cellStyle name="Normal 64 5" xfId="2423"/>
    <cellStyle name="Normal 64 5 2" xfId="5739"/>
    <cellStyle name="Normal 64 5 2 2" xfId="10140"/>
    <cellStyle name="Normal 64 5 3" xfId="4268"/>
    <cellStyle name="Normal 64 5 3 2" xfId="8673"/>
    <cellStyle name="Normal 64 5 4" xfId="7211"/>
    <cellStyle name="Normal 64 6" xfId="2424"/>
    <cellStyle name="Normal 64 6 2" xfId="5740"/>
    <cellStyle name="Normal 64 6 2 2" xfId="10141"/>
    <cellStyle name="Normal 64 6 3" xfId="4269"/>
    <cellStyle name="Normal 64 6 3 2" xfId="8674"/>
    <cellStyle name="Normal 64 6 4" xfId="7212"/>
    <cellStyle name="Normal 64 7" xfId="2425"/>
    <cellStyle name="Normal 64 7 2" xfId="5741"/>
    <cellStyle name="Normal 64 7 2 2" xfId="10142"/>
    <cellStyle name="Normal 64 7 3" xfId="4270"/>
    <cellStyle name="Normal 64 7 3 2" xfId="8675"/>
    <cellStyle name="Normal 64 7 4" xfId="7213"/>
    <cellStyle name="Normal 64 8" xfId="2426"/>
    <cellStyle name="Normal 64 8 2" xfId="5742"/>
    <cellStyle name="Normal 64 8 2 2" xfId="10143"/>
    <cellStyle name="Normal 64 8 3" xfId="4271"/>
    <cellStyle name="Normal 64 8 3 2" xfId="8676"/>
    <cellStyle name="Normal 64 8 4" xfId="7214"/>
    <cellStyle name="Normal 64 9" xfId="2427"/>
    <cellStyle name="Normal 64 9 2" xfId="5743"/>
    <cellStyle name="Normal 64 9 2 2" xfId="10144"/>
    <cellStyle name="Normal 64 9 3" xfId="4272"/>
    <cellStyle name="Normal 64 9 3 2" xfId="8677"/>
    <cellStyle name="Normal 64 9 4" xfId="7215"/>
    <cellStyle name="Normal 65" xfId="2428"/>
    <cellStyle name="Normal 65 10" xfId="2429"/>
    <cellStyle name="Normal 65 10 2" xfId="5745"/>
    <cellStyle name="Normal 65 10 2 2" xfId="10146"/>
    <cellStyle name="Normal 65 10 3" xfId="4274"/>
    <cellStyle name="Normal 65 10 3 2" xfId="8679"/>
    <cellStyle name="Normal 65 10 4" xfId="7217"/>
    <cellStyle name="Normal 65 11" xfId="2430"/>
    <cellStyle name="Normal 65 11 2" xfId="5746"/>
    <cellStyle name="Normal 65 11 2 2" xfId="10147"/>
    <cellStyle name="Normal 65 11 3" xfId="4275"/>
    <cellStyle name="Normal 65 11 3 2" xfId="8680"/>
    <cellStyle name="Normal 65 11 4" xfId="7218"/>
    <cellStyle name="Normal 65 12" xfId="2431"/>
    <cellStyle name="Normal 65 12 2" xfId="5747"/>
    <cellStyle name="Normal 65 12 2 2" xfId="10148"/>
    <cellStyle name="Normal 65 12 3" xfId="4276"/>
    <cellStyle name="Normal 65 12 3 2" xfId="8681"/>
    <cellStyle name="Normal 65 12 4" xfId="7219"/>
    <cellStyle name="Normal 65 13" xfId="2432"/>
    <cellStyle name="Normal 65 13 2" xfId="5748"/>
    <cellStyle name="Normal 65 13 2 2" xfId="10149"/>
    <cellStyle name="Normal 65 13 3" xfId="4277"/>
    <cellStyle name="Normal 65 13 3 2" xfId="8682"/>
    <cellStyle name="Normal 65 13 4" xfId="7220"/>
    <cellStyle name="Normal 65 14" xfId="2433"/>
    <cellStyle name="Normal 65 14 2" xfId="5749"/>
    <cellStyle name="Normal 65 14 2 2" xfId="10150"/>
    <cellStyle name="Normal 65 14 3" xfId="4278"/>
    <cellStyle name="Normal 65 14 3 2" xfId="8683"/>
    <cellStyle name="Normal 65 14 4" xfId="7221"/>
    <cellStyle name="Normal 65 15" xfId="2434"/>
    <cellStyle name="Normal 65 15 2" xfId="5750"/>
    <cellStyle name="Normal 65 15 2 2" xfId="10151"/>
    <cellStyle name="Normal 65 15 3" xfId="4279"/>
    <cellStyle name="Normal 65 15 3 2" xfId="8684"/>
    <cellStyle name="Normal 65 15 4" xfId="7222"/>
    <cellStyle name="Normal 65 16" xfId="2435"/>
    <cellStyle name="Normal 65 16 2" xfId="5751"/>
    <cellStyle name="Normal 65 16 2 2" xfId="10152"/>
    <cellStyle name="Normal 65 16 3" xfId="4280"/>
    <cellStyle name="Normal 65 16 3 2" xfId="8685"/>
    <cellStyle name="Normal 65 16 4" xfId="7223"/>
    <cellStyle name="Normal 65 17" xfId="2436"/>
    <cellStyle name="Normal 65 17 2" xfId="5752"/>
    <cellStyle name="Normal 65 17 2 2" xfId="10153"/>
    <cellStyle name="Normal 65 17 3" xfId="4281"/>
    <cellStyle name="Normal 65 17 3 2" xfId="8686"/>
    <cellStyle name="Normal 65 17 4" xfId="7224"/>
    <cellStyle name="Normal 65 18" xfId="2437"/>
    <cellStyle name="Normal 65 18 2" xfId="5753"/>
    <cellStyle name="Normal 65 18 2 2" xfId="10154"/>
    <cellStyle name="Normal 65 18 3" xfId="4282"/>
    <cellStyle name="Normal 65 18 3 2" xfId="8687"/>
    <cellStyle name="Normal 65 18 4" xfId="7225"/>
    <cellStyle name="Normal 65 19" xfId="2438"/>
    <cellStyle name="Normal 65 19 2" xfId="5754"/>
    <cellStyle name="Normal 65 19 2 2" xfId="10155"/>
    <cellStyle name="Normal 65 19 3" xfId="4283"/>
    <cellStyle name="Normal 65 19 3 2" xfId="8688"/>
    <cellStyle name="Normal 65 19 4" xfId="7226"/>
    <cellStyle name="Normal 65 2" xfId="2439"/>
    <cellStyle name="Normal 65 2 2" xfId="5755"/>
    <cellStyle name="Normal 65 2 2 2" xfId="10156"/>
    <cellStyle name="Normal 65 2 3" xfId="4284"/>
    <cellStyle name="Normal 65 2 3 2" xfId="8689"/>
    <cellStyle name="Normal 65 2 4" xfId="7227"/>
    <cellStyle name="Normal 65 20" xfId="2440"/>
    <cellStyle name="Normal 65 20 2" xfId="5756"/>
    <cellStyle name="Normal 65 20 2 2" xfId="10157"/>
    <cellStyle name="Normal 65 20 3" xfId="4285"/>
    <cellStyle name="Normal 65 20 3 2" xfId="8690"/>
    <cellStyle name="Normal 65 20 4" xfId="7228"/>
    <cellStyle name="Normal 65 21" xfId="2441"/>
    <cellStyle name="Normal 65 21 2" xfId="5757"/>
    <cellStyle name="Normal 65 21 2 2" xfId="10158"/>
    <cellStyle name="Normal 65 21 3" xfId="4286"/>
    <cellStyle name="Normal 65 21 3 2" xfId="8691"/>
    <cellStyle name="Normal 65 21 4" xfId="7229"/>
    <cellStyle name="Normal 65 22" xfId="2442"/>
    <cellStyle name="Normal 65 22 2" xfId="5758"/>
    <cellStyle name="Normal 65 22 2 2" xfId="10159"/>
    <cellStyle name="Normal 65 22 3" xfId="4287"/>
    <cellStyle name="Normal 65 22 3 2" xfId="8692"/>
    <cellStyle name="Normal 65 22 4" xfId="7230"/>
    <cellStyle name="Normal 65 23" xfId="2443"/>
    <cellStyle name="Normal 65 23 2" xfId="5759"/>
    <cellStyle name="Normal 65 23 2 2" xfId="10160"/>
    <cellStyle name="Normal 65 23 3" xfId="4288"/>
    <cellStyle name="Normal 65 23 3 2" xfId="8693"/>
    <cellStyle name="Normal 65 23 4" xfId="7231"/>
    <cellStyle name="Normal 65 24" xfId="2444"/>
    <cellStyle name="Normal 65 24 2" xfId="5760"/>
    <cellStyle name="Normal 65 24 2 2" xfId="10161"/>
    <cellStyle name="Normal 65 24 3" xfId="4289"/>
    <cellStyle name="Normal 65 24 3 2" xfId="8694"/>
    <cellStyle name="Normal 65 24 4" xfId="7232"/>
    <cellStyle name="Normal 65 25" xfId="2445"/>
    <cellStyle name="Normal 65 25 2" xfId="5761"/>
    <cellStyle name="Normal 65 25 2 2" xfId="10162"/>
    <cellStyle name="Normal 65 25 3" xfId="4290"/>
    <cellStyle name="Normal 65 25 3 2" xfId="8695"/>
    <cellStyle name="Normal 65 25 4" xfId="7233"/>
    <cellStyle name="Normal 65 26" xfId="2446"/>
    <cellStyle name="Normal 65 26 2" xfId="5762"/>
    <cellStyle name="Normal 65 26 2 2" xfId="10163"/>
    <cellStyle name="Normal 65 26 3" xfId="4291"/>
    <cellStyle name="Normal 65 26 3 2" xfId="8696"/>
    <cellStyle name="Normal 65 26 4" xfId="7234"/>
    <cellStyle name="Normal 65 27" xfId="2447"/>
    <cellStyle name="Normal 65 27 2" xfId="5763"/>
    <cellStyle name="Normal 65 27 2 2" xfId="10164"/>
    <cellStyle name="Normal 65 27 3" xfId="4292"/>
    <cellStyle name="Normal 65 27 3 2" xfId="8697"/>
    <cellStyle name="Normal 65 27 4" xfId="7235"/>
    <cellStyle name="Normal 65 28" xfId="2448"/>
    <cellStyle name="Normal 65 28 2" xfId="5764"/>
    <cellStyle name="Normal 65 28 2 2" xfId="10165"/>
    <cellStyle name="Normal 65 28 3" xfId="4293"/>
    <cellStyle name="Normal 65 28 3 2" xfId="8698"/>
    <cellStyle name="Normal 65 28 4" xfId="7236"/>
    <cellStyle name="Normal 65 29" xfId="2449"/>
    <cellStyle name="Normal 65 29 2" xfId="5765"/>
    <cellStyle name="Normal 65 29 2 2" xfId="10166"/>
    <cellStyle name="Normal 65 29 3" xfId="4294"/>
    <cellStyle name="Normal 65 29 3 2" xfId="8699"/>
    <cellStyle name="Normal 65 29 4" xfId="7237"/>
    <cellStyle name="Normal 65 3" xfId="2450"/>
    <cellStyle name="Normal 65 3 2" xfId="5766"/>
    <cellStyle name="Normal 65 3 2 2" xfId="10167"/>
    <cellStyle name="Normal 65 3 3" xfId="4295"/>
    <cellStyle name="Normal 65 3 3 2" xfId="8700"/>
    <cellStyle name="Normal 65 3 4" xfId="7238"/>
    <cellStyle name="Normal 65 30" xfId="2451"/>
    <cellStyle name="Normal 65 30 2" xfId="5767"/>
    <cellStyle name="Normal 65 30 2 2" xfId="10168"/>
    <cellStyle name="Normal 65 30 3" xfId="4296"/>
    <cellStyle name="Normal 65 30 3 2" xfId="8701"/>
    <cellStyle name="Normal 65 30 4" xfId="7239"/>
    <cellStyle name="Normal 65 31" xfId="2452"/>
    <cellStyle name="Normal 65 31 2" xfId="5768"/>
    <cellStyle name="Normal 65 31 2 2" xfId="10169"/>
    <cellStyle name="Normal 65 31 3" xfId="4297"/>
    <cellStyle name="Normal 65 31 3 2" xfId="8702"/>
    <cellStyle name="Normal 65 31 4" xfId="7240"/>
    <cellStyle name="Normal 65 32" xfId="2453"/>
    <cellStyle name="Normal 65 32 2" xfId="5769"/>
    <cellStyle name="Normal 65 32 2 2" xfId="10170"/>
    <cellStyle name="Normal 65 32 3" xfId="4298"/>
    <cellStyle name="Normal 65 32 3 2" xfId="8703"/>
    <cellStyle name="Normal 65 32 4" xfId="7241"/>
    <cellStyle name="Normal 65 33" xfId="2454"/>
    <cellStyle name="Normal 65 33 2" xfId="5770"/>
    <cellStyle name="Normal 65 33 2 2" xfId="10171"/>
    <cellStyle name="Normal 65 33 3" xfId="4299"/>
    <cellStyle name="Normal 65 33 3 2" xfId="8704"/>
    <cellStyle name="Normal 65 33 4" xfId="7242"/>
    <cellStyle name="Normal 65 34" xfId="2455"/>
    <cellStyle name="Normal 65 34 2" xfId="5771"/>
    <cellStyle name="Normal 65 34 2 2" xfId="10172"/>
    <cellStyle name="Normal 65 34 3" xfId="4300"/>
    <cellStyle name="Normal 65 34 3 2" xfId="8705"/>
    <cellStyle name="Normal 65 34 4" xfId="7243"/>
    <cellStyle name="Normal 65 35" xfId="2456"/>
    <cellStyle name="Normal 65 35 2" xfId="5772"/>
    <cellStyle name="Normal 65 35 2 2" xfId="10173"/>
    <cellStyle name="Normal 65 35 3" xfId="4301"/>
    <cellStyle name="Normal 65 35 3 2" xfId="8706"/>
    <cellStyle name="Normal 65 35 4" xfId="7244"/>
    <cellStyle name="Normal 65 36" xfId="2457"/>
    <cellStyle name="Normal 65 36 2" xfId="5773"/>
    <cellStyle name="Normal 65 36 2 2" xfId="10174"/>
    <cellStyle name="Normal 65 36 3" xfId="4302"/>
    <cellStyle name="Normal 65 36 3 2" xfId="8707"/>
    <cellStyle name="Normal 65 36 4" xfId="7245"/>
    <cellStyle name="Normal 65 37" xfId="2458"/>
    <cellStyle name="Normal 65 37 2" xfId="5774"/>
    <cellStyle name="Normal 65 37 2 2" xfId="10175"/>
    <cellStyle name="Normal 65 37 3" xfId="4303"/>
    <cellStyle name="Normal 65 37 3 2" xfId="8708"/>
    <cellStyle name="Normal 65 37 4" xfId="7246"/>
    <cellStyle name="Normal 65 38" xfId="2459"/>
    <cellStyle name="Normal 65 38 2" xfId="5775"/>
    <cellStyle name="Normal 65 38 2 2" xfId="10176"/>
    <cellStyle name="Normal 65 38 3" xfId="4304"/>
    <cellStyle name="Normal 65 38 3 2" xfId="8709"/>
    <cellStyle name="Normal 65 38 4" xfId="7247"/>
    <cellStyle name="Normal 65 39" xfId="2460"/>
    <cellStyle name="Normal 65 39 2" xfId="5776"/>
    <cellStyle name="Normal 65 39 2 2" xfId="10177"/>
    <cellStyle name="Normal 65 39 3" xfId="4305"/>
    <cellStyle name="Normal 65 39 3 2" xfId="8710"/>
    <cellStyle name="Normal 65 39 4" xfId="7248"/>
    <cellStyle name="Normal 65 4" xfId="2461"/>
    <cellStyle name="Normal 65 4 2" xfId="5777"/>
    <cellStyle name="Normal 65 4 2 2" xfId="10178"/>
    <cellStyle name="Normal 65 4 3" xfId="4306"/>
    <cellStyle name="Normal 65 4 3 2" xfId="8711"/>
    <cellStyle name="Normal 65 4 4" xfId="7249"/>
    <cellStyle name="Normal 65 40" xfId="2462"/>
    <cellStyle name="Normal 65 40 2" xfId="5778"/>
    <cellStyle name="Normal 65 40 2 2" xfId="10179"/>
    <cellStyle name="Normal 65 40 3" xfId="4307"/>
    <cellStyle name="Normal 65 40 3 2" xfId="8712"/>
    <cellStyle name="Normal 65 40 4" xfId="7250"/>
    <cellStyle name="Normal 65 41" xfId="2463"/>
    <cellStyle name="Normal 65 41 2" xfId="5779"/>
    <cellStyle name="Normal 65 41 2 2" xfId="10180"/>
    <cellStyle name="Normal 65 41 3" xfId="4308"/>
    <cellStyle name="Normal 65 41 3 2" xfId="8713"/>
    <cellStyle name="Normal 65 41 4" xfId="7251"/>
    <cellStyle name="Normal 65 42" xfId="5744"/>
    <cellStyle name="Normal 65 42 2" xfId="10145"/>
    <cellStyle name="Normal 65 43" xfId="4273"/>
    <cellStyle name="Normal 65 43 2" xfId="8678"/>
    <cellStyle name="Normal 65 44" xfId="7216"/>
    <cellStyle name="Normal 65 5" xfId="2464"/>
    <cellStyle name="Normal 65 5 2" xfId="5780"/>
    <cellStyle name="Normal 65 5 2 2" xfId="10181"/>
    <cellStyle name="Normal 65 5 3" xfId="4309"/>
    <cellStyle name="Normal 65 5 3 2" xfId="8714"/>
    <cellStyle name="Normal 65 5 4" xfId="7252"/>
    <cellStyle name="Normal 65 6" xfId="2465"/>
    <cellStyle name="Normal 65 6 2" xfId="5781"/>
    <cellStyle name="Normal 65 6 2 2" xfId="10182"/>
    <cellStyle name="Normal 65 6 3" xfId="4310"/>
    <cellStyle name="Normal 65 6 3 2" xfId="8715"/>
    <cellStyle name="Normal 65 6 4" xfId="7253"/>
    <cellStyle name="Normal 65 7" xfId="2466"/>
    <cellStyle name="Normal 65 7 2" xfId="5782"/>
    <cellStyle name="Normal 65 7 2 2" xfId="10183"/>
    <cellStyle name="Normal 65 7 3" xfId="4311"/>
    <cellStyle name="Normal 65 7 3 2" xfId="8716"/>
    <cellStyle name="Normal 65 7 4" xfId="7254"/>
    <cellStyle name="Normal 65 8" xfId="2467"/>
    <cellStyle name="Normal 65 8 2" xfId="5783"/>
    <cellStyle name="Normal 65 8 2 2" xfId="10184"/>
    <cellStyle name="Normal 65 8 3" xfId="4312"/>
    <cellStyle name="Normal 65 8 3 2" xfId="8717"/>
    <cellStyle name="Normal 65 8 4" xfId="7255"/>
    <cellStyle name="Normal 65 9" xfId="2468"/>
    <cellStyle name="Normal 65 9 2" xfId="5784"/>
    <cellStyle name="Normal 65 9 2 2" xfId="10185"/>
    <cellStyle name="Normal 65 9 3" xfId="4313"/>
    <cellStyle name="Normal 65 9 3 2" xfId="8718"/>
    <cellStyle name="Normal 65 9 4" xfId="7256"/>
    <cellStyle name="Normal 66" xfId="2469"/>
    <cellStyle name="Normal 66 10" xfId="2470"/>
    <cellStyle name="Normal 66 11" xfId="2471"/>
    <cellStyle name="Normal 66 12" xfId="2472"/>
    <cellStyle name="Normal 66 13" xfId="2473"/>
    <cellStyle name="Normal 66 14" xfId="2474"/>
    <cellStyle name="Normal 66 15" xfId="2475"/>
    <cellStyle name="Normal 66 16" xfId="2476"/>
    <cellStyle name="Normal 66 17" xfId="2477"/>
    <cellStyle name="Normal 66 18" xfId="2478"/>
    <cellStyle name="Normal 66 19" xfId="2479"/>
    <cellStyle name="Normal 66 2" xfId="2480"/>
    <cellStyle name="Normal 66 20" xfId="2481"/>
    <cellStyle name="Normal 66 21" xfId="2482"/>
    <cellStyle name="Normal 66 22" xfId="2483"/>
    <cellStyle name="Normal 66 23" xfId="2484"/>
    <cellStyle name="Normal 66 24" xfId="2485"/>
    <cellStyle name="Normal 66 25" xfId="2486"/>
    <cellStyle name="Normal 66 26" xfId="2487"/>
    <cellStyle name="Normal 66 27" xfId="2488"/>
    <cellStyle name="Normal 66 28" xfId="2489"/>
    <cellStyle name="Normal 66 29" xfId="2490"/>
    <cellStyle name="Normal 66 3" xfId="2491"/>
    <cellStyle name="Normal 66 30" xfId="2492"/>
    <cellStyle name="Normal 66 31" xfId="2493"/>
    <cellStyle name="Normal 66 32" xfId="2494"/>
    <cellStyle name="Normal 66 33" xfId="2495"/>
    <cellStyle name="Normal 66 34" xfId="2496"/>
    <cellStyle name="Normal 66 35" xfId="2497"/>
    <cellStyle name="Normal 66 36" xfId="2498"/>
    <cellStyle name="Normal 66 37" xfId="2499"/>
    <cellStyle name="Normal 66 38" xfId="2500"/>
    <cellStyle name="Normal 66 39" xfId="2501"/>
    <cellStyle name="Normal 66 4" xfId="2502"/>
    <cellStyle name="Normal 66 40" xfId="2503"/>
    <cellStyle name="Normal 66 41" xfId="2504"/>
    <cellStyle name="Normal 66 5" xfId="2505"/>
    <cellStyle name="Normal 66 6" xfId="2506"/>
    <cellStyle name="Normal 66 7" xfId="2507"/>
    <cellStyle name="Normal 66 8" xfId="2508"/>
    <cellStyle name="Normal 66 9" xfId="2509"/>
    <cellStyle name="Normal 67 10" xfId="2510"/>
    <cellStyle name="Normal 67 10 2" xfId="5785"/>
    <cellStyle name="Normal 67 10 2 2" xfId="10186"/>
    <cellStyle name="Normal 67 10 3" xfId="4314"/>
    <cellStyle name="Normal 67 10 3 2" xfId="8719"/>
    <cellStyle name="Normal 67 10 4" xfId="7257"/>
    <cellStyle name="Normal 67 11" xfId="2511"/>
    <cellStyle name="Normal 67 11 2" xfId="5786"/>
    <cellStyle name="Normal 67 11 2 2" xfId="10187"/>
    <cellStyle name="Normal 67 11 3" xfId="4315"/>
    <cellStyle name="Normal 67 11 3 2" xfId="8720"/>
    <cellStyle name="Normal 67 11 4" xfId="7258"/>
    <cellStyle name="Normal 67 12" xfId="2512"/>
    <cellStyle name="Normal 67 12 2" xfId="5787"/>
    <cellStyle name="Normal 67 12 2 2" xfId="10188"/>
    <cellStyle name="Normal 67 12 3" xfId="4316"/>
    <cellStyle name="Normal 67 12 3 2" xfId="8721"/>
    <cellStyle name="Normal 67 12 4" xfId="7259"/>
    <cellStyle name="Normal 67 13" xfId="2513"/>
    <cellStyle name="Normal 67 13 2" xfId="5788"/>
    <cellStyle name="Normal 67 13 2 2" xfId="10189"/>
    <cellStyle name="Normal 67 13 3" xfId="4317"/>
    <cellStyle name="Normal 67 13 3 2" xfId="8722"/>
    <cellStyle name="Normal 67 13 4" xfId="7260"/>
    <cellStyle name="Normal 67 14" xfId="2514"/>
    <cellStyle name="Normal 67 14 2" xfId="5789"/>
    <cellStyle name="Normal 67 14 2 2" xfId="10190"/>
    <cellStyle name="Normal 67 14 3" xfId="4318"/>
    <cellStyle name="Normal 67 14 3 2" xfId="8723"/>
    <cellStyle name="Normal 67 14 4" xfId="7261"/>
    <cellStyle name="Normal 67 15" xfId="2515"/>
    <cellStyle name="Normal 67 15 2" xfId="5790"/>
    <cellStyle name="Normal 67 15 2 2" xfId="10191"/>
    <cellStyle name="Normal 67 15 3" xfId="4319"/>
    <cellStyle name="Normal 67 15 3 2" xfId="8724"/>
    <cellStyle name="Normal 67 15 4" xfId="7262"/>
    <cellStyle name="Normal 67 16" xfId="2516"/>
    <cellStyle name="Normal 67 16 2" xfId="5791"/>
    <cellStyle name="Normal 67 16 2 2" xfId="10192"/>
    <cellStyle name="Normal 67 16 3" xfId="4320"/>
    <cellStyle name="Normal 67 16 3 2" xfId="8725"/>
    <cellStyle name="Normal 67 16 4" xfId="7263"/>
    <cellStyle name="Normal 67 17" xfId="2517"/>
    <cellStyle name="Normal 67 17 2" xfId="5792"/>
    <cellStyle name="Normal 67 17 2 2" xfId="10193"/>
    <cellStyle name="Normal 67 17 3" xfId="4321"/>
    <cellStyle name="Normal 67 17 3 2" xfId="8726"/>
    <cellStyle name="Normal 67 17 4" xfId="7264"/>
    <cellStyle name="Normal 67 18" xfId="2518"/>
    <cellStyle name="Normal 67 18 2" xfId="5793"/>
    <cellStyle name="Normal 67 18 2 2" xfId="10194"/>
    <cellStyle name="Normal 67 18 3" xfId="4322"/>
    <cellStyle name="Normal 67 18 3 2" xfId="8727"/>
    <cellStyle name="Normal 67 18 4" xfId="7265"/>
    <cellStyle name="Normal 67 19" xfId="2519"/>
    <cellStyle name="Normal 67 19 2" xfId="5794"/>
    <cellStyle name="Normal 67 19 2 2" xfId="10195"/>
    <cellStyle name="Normal 67 19 3" xfId="4323"/>
    <cellStyle name="Normal 67 19 3 2" xfId="8728"/>
    <cellStyle name="Normal 67 19 4" xfId="7266"/>
    <cellStyle name="Normal 67 2" xfId="2520"/>
    <cellStyle name="Normal 67 2 2" xfId="5795"/>
    <cellStyle name="Normal 67 2 2 2" xfId="10196"/>
    <cellStyle name="Normal 67 2 3" xfId="4324"/>
    <cellStyle name="Normal 67 2 3 2" xfId="8729"/>
    <cellStyle name="Normal 67 2 4" xfId="7267"/>
    <cellStyle name="Normal 67 20" xfId="2521"/>
    <cellStyle name="Normal 67 20 2" xfId="5796"/>
    <cellStyle name="Normal 67 20 2 2" xfId="10197"/>
    <cellStyle name="Normal 67 20 3" xfId="4325"/>
    <cellStyle name="Normal 67 20 3 2" xfId="8730"/>
    <cellStyle name="Normal 67 20 4" xfId="7268"/>
    <cellStyle name="Normal 67 21" xfId="2522"/>
    <cellStyle name="Normal 67 21 2" xfId="5797"/>
    <cellStyle name="Normal 67 21 2 2" xfId="10198"/>
    <cellStyle name="Normal 67 21 3" xfId="4326"/>
    <cellStyle name="Normal 67 21 3 2" xfId="8731"/>
    <cellStyle name="Normal 67 21 4" xfId="7269"/>
    <cellStyle name="Normal 67 22" xfId="2523"/>
    <cellStyle name="Normal 67 22 2" xfId="5798"/>
    <cellStyle name="Normal 67 22 2 2" xfId="10199"/>
    <cellStyle name="Normal 67 22 3" xfId="4327"/>
    <cellStyle name="Normal 67 22 3 2" xfId="8732"/>
    <cellStyle name="Normal 67 22 4" xfId="7270"/>
    <cellStyle name="Normal 67 23" xfId="2524"/>
    <cellStyle name="Normal 67 23 2" xfId="5799"/>
    <cellStyle name="Normal 67 23 2 2" xfId="10200"/>
    <cellStyle name="Normal 67 23 3" xfId="4328"/>
    <cellStyle name="Normal 67 23 3 2" xfId="8733"/>
    <cellStyle name="Normal 67 23 4" xfId="7271"/>
    <cellStyle name="Normal 67 24" xfId="2525"/>
    <cellStyle name="Normal 67 24 2" xfId="5800"/>
    <cellStyle name="Normal 67 24 2 2" xfId="10201"/>
    <cellStyle name="Normal 67 24 3" xfId="4329"/>
    <cellStyle name="Normal 67 24 3 2" xfId="8734"/>
    <cellStyle name="Normal 67 24 4" xfId="7272"/>
    <cellStyle name="Normal 67 25" xfId="2526"/>
    <cellStyle name="Normal 67 25 2" xfId="5801"/>
    <cellStyle name="Normal 67 25 2 2" xfId="10202"/>
    <cellStyle name="Normal 67 25 3" xfId="4330"/>
    <cellStyle name="Normal 67 25 3 2" xfId="8735"/>
    <cellStyle name="Normal 67 25 4" xfId="7273"/>
    <cellStyle name="Normal 67 26" xfId="2527"/>
    <cellStyle name="Normal 67 26 2" xfId="5802"/>
    <cellStyle name="Normal 67 26 2 2" xfId="10203"/>
    <cellStyle name="Normal 67 26 3" xfId="4331"/>
    <cellStyle name="Normal 67 26 3 2" xfId="8736"/>
    <cellStyle name="Normal 67 26 4" xfId="7274"/>
    <cellStyle name="Normal 67 27" xfId="2528"/>
    <cellStyle name="Normal 67 27 2" xfId="5803"/>
    <cellStyle name="Normal 67 27 2 2" xfId="10204"/>
    <cellStyle name="Normal 67 27 3" xfId="4332"/>
    <cellStyle name="Normal 67 27 3 2" xfId="8737"/>
    <cellStyle name="Normal 67 27 4" xfId="7275"/>
    <cellStyle name="Normal 67 28" xfId="2529"/>
    <cellStyle name="Normal 67 28 2" xfId="5804"/>
    <cellStyle name="Normal 67 28 2 2" xfId="10205"/>
    <cellStyle name="Normal 67 28 3" xfId="4333"/>
    <cellStyle name="Normal 67 28 3 2" xfId="8738"/>
    <cellStyle name="Normal 67 28 4" xfId="7276"/>
    <cellStyle name="Normal 67 29" xfId="2530"/>
    <cellStyle name="Normal 67 29 2" xfId="5805"/>
    <cellStyle name="Normal 67 29 2 2" xfId="10206"/>
    <cellStyle name="Normal 67 29 3" xfId="4334"/>
    <cellStyle name="Normal 67 29 3 2" xfId="8739"/>
    <cellStyle name="Normal 67 29 4" xfId="7277"/>
    <cellStyle name="Normal 67 3" xfId="2531"/>
    <cellStyle name="Normal 67 3 2" xfId="5806"/>
    <cellStyle name="Normal 67 3 2 2" xfId="10207"/>
    <cellStyle name="Normal 67 3 3" xfId="4335"/>
    <cellStyle name="Normal 67 3 3 2" xfId="8740"/>
    <cellStyle name="Normal 67 3 4" xfId="7278"/>
    <cellStyle name="Normal 67 4" xfId="2532"/>
    <cellStyle name="Normal 67 4 2" xfId="5807"/>
    <cellStyle name="Normal 67 4 2 2" xfId="10208"/>
    <cellStyle name="Normal 67 4 3" xfId="4336"/>
    <cellStyle name="Normal 67 4 3 2" xfId="8741"/>
    <cellStyle name="Normal 67 4 4" xfId="7279"/>
    <cellStyle name="Normal 67 5" xfId="2533"/>
    <cellStyle name="Normal 67 5 2" xfId="5808"/>
    <cellStyle name="Normal 67 5 2 2" xfId="10209"/>
    <cellStyle name="Normal 67 5 3" xfId="4337"/>
    <cellStyle name="Normal 67 5 3 2" xfId="8742"/>
    <cellStyle name="Normal 67 5 4" xfId="7280"/>
    <cellStyle name="Normal 67 6" xfId="2534"/>
    <cellStyle name="Normal 67 6 2" xfId="5809"/>
    <cellStyle name="Normal 67 6 2 2" xfId="10210"/>
    <cellStyle name="Normal 67 6 3" xfId="4338"/>
    <cellStyle name="Normal 67 6 3 2" xfId="8743"/>
    <cellStyle name="Normal 67 6 4" xfId="7281"/>
    <cellStyle name="Normal 67 7" xfId="2535"/>
    <cellStyle name="Normal 67 7 2" xfId="5810"/>
    <cellStyle name="Normal 67 7 2 2" xfId="10211"/>
    <cellStyle name="Normal 67 7 3" xfId="4339"/>
    <cellStyle name="Normal 67 7 3 2" xfId="8744"/>
    <cellStyle name="Normal 67 7 4" xfId="7282"/>
    <cellStyle name="Normal 67 8" xfId="2536"/>
    <cellStyle name="Normal 67 8 2" xfId="5811"/>
    <cellStyle name="Normal 67 8 2 2" xfId="10212"/>
    <cellStyle name="Normal 67 8 3" xfId="4340"/>
    <cellStyle name="Normal 67 8 3 2" xfId="8745"/>
    <cellStyle name="Normal 67 8 4" xfId="7283"/>
    <cellStyle name="Normal 67 9" xfId="2537"/>
    <cellStyle name="Normal 67 9 2" xfId="5812"/>
    <cellStyle name="Normal 67 9 2 2" xfId="10213"/>
    <cellStyle name="Normal 67 9 3" xfId="4341"/>
    <cellStyle name="Normal 67 9 3 2" xfId="8746"/>
    <cellStyle name="Normal 67 9 4" xfId="7284"/>
    <cellStyle name="Normal 69 10" xfId="2538"/>
    <cellStyle name="Normal 69 10 2" xfId="5813"/>
    <cellStyle name="Normal 69 10 2 2" xfId="10214"/>
    <cellStyle name="Normal 69 10 3" xfId="4342"/>
    <cellStyle name="Normal 69 10 3 2" xfId="8747"/>
    <cellStyle name="Normal 69 10 4" xfId="7285"/>
    <cellStyle name="Normal 69 11" xfId="2539"/>
    <cellStyle name="Normal 69 11 2" xfId="5814"/>
    <cellStyle name="Normal 69 11 2 2" xfId="10215"/>
    <cellStyle name="Normal 69 11 3" xfId="4343"/>
    <cellStyle name="Normal 69 11 3 2" xfId="8748"/>
    <cellStyle name="Normal 69 11 4" xfId="7286"/>
    <cellStyle name="Normal 69 12" xfId="2540"/>
    <cellStyle name="Normal 69 12 2" xfId="5815"/>
    <cellStyle name="Normal 69 12 2 2" xfId="10216"/>
    <cellStyle name="Normal 69 12 3" xfId="4344"/>
    <cellStyle name="Normal 69 12 3 2" xfId="8749"/>
    <cellStyle name="Normal 69 12 4" xfId="7287"/>
    <cellStyle name="Normal 69 13" xfId="2541"/>
    <cellStyle name="Normal 69 13 2" xfId="5816"/>
    <cellStyle name="Normal 69 13 2 2" xfId="10217"/>
    <cellStyle name="Normal 69 13 3" xfId="4345"/>
    <cellStyle name="Normal 69 13 3 2" xfId="8750"/>
    <cellStyle name="Normal 69 13 4" xfId="7288"/>
    <cellStyle name="Normal 69 14" xfId="2542"/>
    <cellStyle name="Normal 69 14 2" xfId="5817"/>
    <cellStyle name="Normal 69 14 2 2" xfId="10218"/>
    <cellStyle name="Normal 69 14 3" xfId="4346"/>
    <cellStyle name="Normal 69 14 3 2" xfId="8751"/>
    <cellStyle name="Normal 69 14 4" xfId="7289"/>
    <cellStyle name="Normal 69 15" xfId="2543"/>
    <cellStyle name="Normal 69 15 2" xfId="5818"/>
    <cellStyle name="Normal 69 15 2 2" xfId="10219"/>
    <cellStyle name="Normal 69 15 3" xfId="4347"/>
    <cellStyle name="Normal 69 15 3 2" xfId="8752"/>
    <cellStyle name="Normal 69 15 4" xfId="7290"/>
    <cellStyle name="Normal 69 16" xfId="2544"/>
    <cellStyle name="Normal 69 16 2" xfId="5819"/>
    <cellStyle name="Normal 69 16 2 2" xfId="10220"/>
    <cellStyle name="Normal 69 16 3" xfId="4348"/>
    <cellStyle name="Normal 69 16 3 2" xfId="8753"/>
    <cellStyle name="Normal 69 16 4" xfId="7291"/>
    <cellStyle name="Normal 69 17" xfId="2545"/>
    <cellStyle name="Normal 69 17 2" xfId="5820"/>
    <cellStyle name="Normal 69 17 2 2" xfId="10221"/>
    <cellStyle name="Normal 69 17 3" xfId="4349"/>
    <cellStyle name="Normal 69 17 3 2" xfId="8754"/>
    <cellStyle name="Normal 69 17 4" xfId="7292"/>
    <cellStyle name="Normal 69 18" xfId="2546"/>
    <cellStyle name="Normal 69 18 2" xfId="5821"/>
    <cellStyle name="Normal 69 18 2 2" xfId="10222"/>
    <cellStyle name="Normal 69 18 3" xfId="4350"/>
    <cellStyle name="Normal 69 18 3 2" xfId="8755"/>
    <cellStyle name="Normal 69 18 4" xfId="7293"/>
    <cellStyle name="Normal 69 19" xfId="2547"/>
    <cellStyle name="Normal 69 19 2" xfId="5822"/>
    <cellStyle name="Normal 69 19 2 2" xfId="10223"/>
    <cellStyle name="Normal 69 19 3" xfId="4351"/>
    <cellStyle name="Normal 69 19 3 2" xfId="8756"/>
    <cellStyle name="Normal 69 19 4" xfId="7294"/>
    <cellStyle name="Normal 69 2" xfId="2548"/>
    <cellStyle name="Normal 69 2 2" xfId="5823"/>
    <cellStyle name="Normal 69 2 2 2" xfId="10224"/>
    <cellStyle name="Normal 69 2 3" xfId="4352"/>
    <cellStyle name="Normal 69 2 3 2" xfId="8757"/>
    <cellStyle name="Normal 69 2 4" xfId="7295"/>
    <cellStyle name="Normal 69 20" xfId="2549"/>
    <cellStyle name="Normal 69 20 2" xfId="5824"/>
    <cellStyle name="Normal 69 20 2 2" xfId="10225"/>
    <cellStyle name="Normal 69 20 3" xfId="4353"/>
    <cellStyle name="Normal 69 20 3 2" xfId="8758"/>
    <cellStyle name="Normal 69 20 4" xfId="7296"/>
    <cellStyle name="Normal 69 21" xfId="2550"/>
    <cellStyle name="Normal 69 21 2" xfId="5825"/>
    <cellStyle name="Normal 69 21 2 2" xfId="10226"/>
    <cellStyle name="Normal 69 21 3" xfId="4354"/>
    <cellStyle name="Normal 69 21 3 2" xfId="8759"/>
    <cellStyle name="Normal 69 21 4" xfId="7297"/>
    <cellStyle name="Normal 69 22" xfId="2551"/>
    <cellStyle name="Normal 69 22 2" xfId="5826"/>
    <cellStyle name="Normal 69 22 2 2" xfId="10227"/>
    <cellStyle name="Normal 69 22 3" xfId="4355"/>
    <cellStyle name="Normal 69 22 3 2" xfId="8760"/>
    <cellStyle name="Normal 69 22 4" xfId="7298"/>
    <cellStyle name="Normal 69 23" xfId="2552"/>
    <cellStyle name="Normal 69 23 2" xfId="5827"/>
    <cellStyle name="Normal 69 23 2 2" xfId="10228"/>
    <cellStyle name="Normal 69 23 3" xfId="4356"/>
    <cellStyle name="Normal 69 23 3 2" xfId="8761"/>
    <cellStyle name="Normal 69 23 4" xfId="7299"/>
    <cellStyle name="Normal 69 24" xfId="2553"/>
    <cellStyle name="Normal 69 24 2" xfId="5828"/>
    <cellStyle name="Normal 69 24 2 2" xfId="10229"/>
    <cellStyle name="Normal 69 24 3" xfId="4357"/>
    <cellStyle name="Normal 69 24 3 2" xfId="8762"/>
    <cellStyle name="Normal 69 24 4" xfId="7300"/>
    <cellStyle name="Normal 69 25" xfId="2554"/>
    <cellStyle name="Normal 69 25 2" xfId="5829"/>
    <cellStyle name="Normal 69 25 2 2" xfId="10230"/>
    <cellStyle name="Normal 69 25 3" xfId="4358"/>
    <cellStyle name="Normal 69 25 3 2" xfId="8763"/>
    <cellStyle name="Normal 69 25 4" xfId="7301"/>
    <cellStyle name="Normal 69 26" xfId="2555"/>
    <cellStyle name="Normal 69 26 2" xfId="5830"/>
    <cellStyle name="Normal 69 26 2 2" xfId="10231"/>
    <cellStyle name="Normal 69 26 3" xfId="4359"/>
    <cellStyle name="Normal 69 26 3 2" xfId="8764"/>
    <cellStyle name="Normal 69 26 4" xfId="7302"/>
    <cellStyle name="Normal 69 27" xfId="2556"/>
    <cellStyle name="Normal 69 27 2" xfId="5831"/>
    <cellStyle name="Normal 69 27 2 2" xfId="10232"/>
    <cellStyle name="Normal 69 27 3" xfId="4360"/>
    <cellStyle name="Normal 69 27 3 2" xfId="8765"/>
    <cellStyle name="Normal 69 27 4" xfId="7303"/>
    <cellStyle name="Normal 69 28" xfId="2557"/>
    <cellStyle name="Normal 69 28 2" xfId="5832"/>
    <cellStyle name="Normal 69 28 2 2" xfId="10233"/>
    <cellStyle name="Normal 69 28 3" xfId="4361"/>
    <cellStyle name="Normal 69 28 3 2" xfId="8766"/>
    <cellStyle name="Normal 69 28 4" xfId="7304"/>
    <cellStyle name="Normal 69 29" xfId="2558"/>
    <cellStyle name="Normal 69 29 2" xfId="5833"/>
    <cellStyle name="Normal 69 29 2 2" xfId="10234"/>
    <cellStyle name="Normal 69 29 3" xfId="4362"/>
    <cellStyle name="Normal 69 29 3 2" xfId="8767"/>
    <cellStyle name="Normal 69 29 4" xfId="7305"/>
    <cellStyle name="Normal 69 3" xfId="2559"/>
    <cellStyle name="Normal 69 3 2" xfId="5834"/>
    <cellStyle name="Normal 69 3 2 2" xfId="10235"/>
    <cellStyle name="Normal 69 3 3" xfId="4363"/>
    <cellStyle name="Normal 69 3 3 2" xfId="8768"/>
    <cellStyle name="Normal 69 3 4" xfId="7306"/>
    <cellStyle name="Normal 69 4" xfId="2560"/>
    <cellStyle name="Normal 69 4 2" xfId="5835"/>
    <cellStyle name="Normal 69 4 2 2" xfId="10236"/>
    <cellStyle name="Normal 69 4 3" xfId="4364"/>
    <cellStyle name="Normal 69 4 3 2" xfId="8769"/>
    <cellStyle name="Normal 69 4 4" xfId="7307"/>
    <cellStyle name="Normal 69 5" xfId="2561"/>
    <cellStyle name="Normal 69 5 2" xfId="5836"/>
    <cellStyle name="Normal 69 5 2 2" xfId="10237"/>
    <cellStyle name="Normal 69 5 3" xfId="4365"/>
    <cellStyle name="Normal 69 5 3 2" xfId="8770"/>
    <cellStyle name="Normal 69 5 4" xfId="7308"/>
    <cellStyle name="Normal 69 6" xfId="2562"/>
    <cellStyle name="Normal 69 6 2" xfId="5837"/>
    <cellStyle name="Normal 69 6 2 2" xfId="10238"/>
    <cellStyle name="Normal 69 6 3" xfId="4366"/>
    <cellStyle name="Normal 69 6 3 2" xfId="8771"/>
    <cellStyle name="Normal 69 6 4" xfId="7309"/>
    <cellStyle name="Normal 69 7" xfId="2563"/>
    <cellStyle name="Normal 69 7 2" xfId="5838"/>
    <cellStyle name="Normal 69 7 2 2" xfId="10239"/>
    <cellStyle name="Normal 69 7 3" xfId="4367"/>
    <cellStyle name="Normal 69 7 3 2" xfId="8772"/>
    <cellStyle name="Normal 69 7 4" xfId="7310"/>
    <cellStyle name="Normal 69 8" xfId="2564"/>
    <cellStyle name="Normal 69 8 2" xfId="5839"/>
    <cellStyle name="Normal 69 8 2 2" xfId="10240"/>
    <cellStyle name="Normal 69 8 3" xfId="4368"/>
    <cellStyle name="Normal 69 8 3 2" xfId="8773"/>
    <cellStyle name="Normal 69 8 4" xfId="7311"/>
    <cellStyle name="Normal 69 9" xfId="2565"/>
    <cellStyle name="Normal 69 9 2" xfId="5840"/>
    <cellStyle name="Normal 69 9 2 2" xfId="10241"/>
    <cellStyle name="Normal 69 9 3" xfId="4369"/>
    <cellStyle name="Normal 69 9 3 2" xfId="8774"/>
    <cellStyle name="Normal 69 9 4" xfId="7312"/>
    <cellStyle name="Normal 7" xfId="4626"/>
    <cellStyle name="Normal 7 10" xfId="2566"/>
    <cellStyle name="Normal 7 10 2" xfId="5841"/>
    <cellStyle name="Normal 7 10 2 2" xfId="10242"/>
    <cellStyle name="Normal 7 10 3" xfId="4370"/>
    <cellStyle name="Normal 7 10 3 2" xfId="8775"/>
    <cellStyle name="Normal 7 10 4" xfId="7313"/>
    <cellStyle name="Normal 7 11" xfId="2567"/>
    <cellStyle name="Normal 7 11 2" xfId="5842"/>
    <cellStyle name="Normal 7 11 2 2" xfId="10243"/>
    <cellStyle name="Normal 7 11 3" xfId="4371"/>
    <cellStyle name="Normal 7 11 3 2" xfId="8776"/>
    <cellStyle name="Normal 7 11 4" xfId="7314"/>
    <cellStyle name="Normal 7 12" xfId="2568"/>
    <cellStyle name="Normal 7 12 2" xfId="5843"/>
    <cellStyle name="Normal 7 12 2 2" xfId="10244"/>
    <cellStyle name="Normal 7 12 3" xfId="4372"/>
    <cellStyle name="Normal 7 12 3 2" xfId="8777"/>
    <cellStyle name="Normal 7 12 4" xfId="7315"/>
    <cellStyle name="Normal 7 13" xfId="2569"/>
    <cellStyle name="Normal 7 13 2" xfId="5844"/>
    <cellStyle name="Normal 7 13 2 2" xfId="10245"/>
    <cellStyle name="Normal 7 13 3" xfId="4373"/>
    <cellStyle name="Normal 7 13 3 2" xfId="8778"/>
    <cellStyle name="Normal 7 13 4" xfId="7316"/>
    <cellStyle name="Normal 7 14" xfId="2570"/>
    <cellStyle name="Normal 7 14 2" xfId="5845"/>
    <cellStyle name="Normal 7 14 2 2" xfId="10246"/>
    <cellStyle name="Normal 7 14 3" xfId="4374"/>
    <cellStyle name="Normal 7 14 3 2" xfId="8779"/>
    <cellStyle name="Normal 7 14 4" xfId="7317"/>
    <cellStyle name="Normal 7 15" xfId="2571"/>
    <cellStyle name="Normal 7 15 2" xfId="5846"/>
    <cellStyle name="Normal 7 15 2 2" xfId="10247"/>
    <cellStyle name="Normal 7 15 3" xfId="4375"/>
    <cellStyle name="Normal 7 15 3 2" xfId="8780"/>
    <cellStyle name="Normal 7 15 4" xfId="7318"/>
    <cellStyle name="Normal 7 16" xfId="2572"/>
    <cellStyle name="Normal 7 16 2" xfId="5847"/>
    <cellStyle name="Normal 7 16 2 2" xfId="10248"/>
    <cellStyle name="Normal 7 16 3" xfId="4376"/>
    <cellStyle name="Normal 7 16 3 2" xfId="8781"/>
    <cellStyle name="Normal 7 16 4" xfId="7319"/>
    <cellStyle name="Normal 7 17" xfId="2573"/>
    <cellStyle name="Normal 7 17 2" xfId="5848"/>
    <cellStyle name="Normal 7 17 2 2" xfId="10249"/>
    <cellStyle name="Normal 7 17 3" xfId="4377"/>
    <cellStyle name="Normal 7 17 3 2" xfId="8782"/>
    <cellStyle name="Normal 7 17 4" xfId="7320"/>
    <cellStyle name="Normal 7 18" xfId="2574"/>
    <cellStyle name="Normal 7 18 2" xfId="5849"/>
    <cellStyle name="Normal 7 18 2 2" xfId="10250"/>
    <cellStyle name="Normal 7 18 3" xfId="4378"/>
    <cellStyle name="Normal 7 18 3 2" xfId="8783"/>
    <cellStyle name="Normal 7 18 4" xfId="7321"/>
    <cellStyle name="Normal 7 19" xfId="2575"/>
    <cellStyle name="Normal 7 19 2" xfId="5850"/>
    <cellStyle name="Normal 7 19 2 2" xfId="10251"/>
    <cellStyle name="Normal 7 19 3" xfId="4379"/>
    <cellStyle name="Normal 7 19 3 2" xfId="8784"/>
    <cellStyle name="Normal 7 19 4" xfId="7322"/>
    <cellStyle name="Normal 7 2" xfId="2576"/>
    <cellStyle name="Normal 7 2 2" xfId="2577"/>
    <cellStyle name="Normal 7 20" xfId="2578"/>
    <cellStyle name="Normal 7 20 2" xfId="5851"/>
    <cellStyle name="Normal 7 20 2 2" xfId="10252"/>
    <cellStyle name="Normal 7 20 3" xfId="4380"/>
    <cellStyle name="Normal 7 20 3 2" xfId="8785"/>
    <cellStyle name="Normal 7 20 4" xfId="7323"/>
    <cellStyle name="Normal 7 21" xfId="2579"/>
    <cellStyle name="Normal 7 21 2" xfId="5852"/>
    <cellStyle name="Normal 7 21 2 2" xfId="10253"/>
    <cellStyle name="Normal 7 21 3" xfId="4381"/>
    <cellStyle name="Normal 7 21 3 2" xfId="8786"/>
    <cellStyle name="Normal 7 21 4" xfId="7324"/>
    <cellStyle name="Normal 7 22" xfId="2580"/>
    <cellStyle name="Normal 7 22 2" xfId="5853"/>
    <cellStyle name="Normal 7 22 2 2" xfId="10254"/>
    <cellStyle name="Normal 7 22 3" xfId="4382"/>
    <cellStyle name="Normal 7 22 3 2" xfId="8787"/>
    <cellStyle name="Normal 7 22 4" xfId="7325"/>
    <cellStyle name="Normal 7 23" xfId="2581"/>
    <cellStyle name="Normal 7 23 2" xfId="5854"/>
    <cellStyle name="Normal 7 23 2 2" xfId="10255"/>
    <cellStyle name="Normal 7 23 3" xfId="4383"/>
    <cellStyle name="Normal 7 23 3 2" xfId="8788"/>
    <cellStyle name="Normal 7 23 4" xfId="7326"/>
    <cellStyle name="Normal 7 24" xfId="2582"/>
    <cellStyle name="Normal 7 24 2" xfId="5855"/>
    <cellStyle name="Normal 7 24 2 2" xfId="10256"/>
    <cellStyle name="Normal 7 24 3" xfId="4384"/>
    <cellStyle name="Normal 7 24 3 2" xfId="8789"/>
    <cellStyle name="Normal 7 24 4" xfId="7327"/>
    <cellStyle name="Normal 7 25" xfId="2583"/>
    <cellStyle name="Normal 7 25 2" xfId="2584"/>
    <cellStyle name="Normal 7 26" xfId="6095"/>
    <cellStyle name="Normal 7 3" xfId="2585"/>
    <cellStyle name="Normal 7 3 2" xfId="2586"/>
    <cellStyle name="Normal 7 3 2 2" xfId="2587"/>
    <cellStyle name="Normal 7 3 3" xfId="2588"/>
    <cellStyle name="Normal 7 3 3 2" xfId="5856"/>
    <cellStyle name="Normal 7 3 3 2 2" xfId="10257"/>
    <cellStyle name="Normal 7 3 3 3" xfId="4385"/>
    <cellStyle name="Normal 7 3 3 3 2" xfId="8790"/>
    <cellStyle name="Normal 7 3 3 4" xfId="7328"/>
    <cellStyle name="Normal 7 3 4" xfId="2589"/>
    <cellStyle name="Normal 7 3 4 2" xfId="5857"/>
    <cellStyle name="Normal 7 3 4 2 2" xfId="10258"/>
    <cellStyle name="Normal 7 3 4 3" xfId="4386"/>
    <cellStyle name="Normal 7 3 4 3 2" xfId="8791"/>
    <cellStyle name="Normal 7 3 4 4" xfId="7329"/>
    <cellStyle name="Normal 7 3 5" xfId="2590"/>
    <cellStyle name="Normal 7 3 5 2" xfId="5858"/>
    <cellStyle name="Normal 7 3 5 2 2" xfId="10259"/>
    <cellStyle name="Normal 7 3 5 3" xfId="4387"/>
    <cellStyle name="Normal 7 3 5 3 2" xfId="8792"/>
    <cellStyle name="Normal 7 3 5 4" xfId="7330"/>
    <cellStyle name="Normal 7 3 6" xfId="2591"/>
    <cellStyle name="Normal 7 4" xfId="2592"/>
    <cellStyle name="Normal 7 4 2" xfId="5859"/>
    <cellStyle name="Normal 7 4 2 2" xfId="10260"/>
    <cellStyle name="Normal 7 4 3" xfId="4388"/>
    <cellStyle name="Normal 7 4 3 2" xfId="8793"/>
    <cellStyle name="Normal 7 4 4" xfId="7331"/>
    <cellStyle name="Normal 7 5" xfId="2593"/>
    <cellStyle name="Normal 7 5 2" xfId="5860"/>
    <cellStyle name="Normal 7 5 2 2" xfId="10261"/>
    <cellStyle name="Normal 7 5 3" xfId="4389"/>
    <cellStyle name="Normal 7 5 3 2" xfId="8794"/>
    <cellStyle name="Normal 7 5 4" xfId="7332"/>
    <cellStyle name="Normal 7 6" xfId="2594"/>
    <cellStyle name="Normal 7 6 2" xfId="5861"/>
    <cellStyle name="Normal 7 6 2 2" xfId="10262"/>
    <cellStyle name="Normal 7 6 3" xfId="4390"/>
    <cellStyle name="Normal 7 6 3 2" xfId="8795"/>
    <cellStyle name="Normal 7 6 4" xfId="7333"/>
    <cellStyle name="Normal 7 7" xfId="2595"/>
    <cellStyle name="Normal 7 7 2" xfId="5862"/>
    <cellStyle name="Normal 7 7 2 2" xfId="10263"/>
    <cellStyle name="Normal 7 7 3" xfId="4391"/>
    <cellStyle name="Normal 7 7 3 2" xfId="8796"/>
    <cellStyle name="Normal 7 7 4" xfId="7334"/>
    <cellStyle name="Normal 7 8" xfId="2596"/>
    <cellStyle name="Normal 7 8 2" xfId="5863"/>
    <cellStyle name="Normal 7 8 2 2" xfId="10264"/>
    <cellStyle name="Normal 7 8 3" xfId="4392"/>
    <cellStyle name="Normal 7 8 3 2" xfId="8797"/>
    <cellStyle name="Normal 7 8 4" xfId="7335"/>
    <cellStyle name="Normal 7 9" xfId="2597"/>
    <cellStyle name="Normal 7 9 2" xfId="5864"/>
    <cellStyle name="Normal 7 9 2 2" xfId="10265"/>
    <cellStyle name="Normal 7 9 3" xfId="4393"/>
    <cellStyle name="Normal 7 9 3 2" xfId="8798"/>
    <cellStyle name="Normal 7 9 4" xfId="7336"/>
    <cellStyle name="Normal 70 10" xfId="2598"/>
    <cellStyle name="Normal 70 10 2" xfId="5865"/>
    <cellStyle name="Normal 70 10 2 2" xfId="10266"/>
    <cellStyle name="Normal 70 10 3" xfId="4394"/>
    <cellStyle name="Normal 70 10 3 2" xfId="8799"/>
    <cellStyle name="Normal 70 10 4" xfId="7337"/>
    <cellStyle name="Normal 70 11" xfId="2599"/>
    <cellStyle name="Normal 70 11 2" xfId="5866"/>
    <cellStyle name="Normal 70 11 2 2" xfId="10267"/>
    <cellStyle name="Normal 70 11 3" xfId="4395"/>
    <cellStyle name="Normal 70 11 3 2" xfId="8800"/>
    <cellStyle name="Normal 70 11 4" xfId="7338"/>
    <cellStyle name="Normal 70 12" xfId="2600"/>
    <cellStyle name="Normal 70 12 2" xfId="5867"/>
    <cellStyle name="Normal 70 12 2 2" xfId="10268"/>
    <cellStyle name="Normal 70 12 3" xfId="4396"/>
    <cellStyle name="Normal 70 12 3 2" xfId="8801"/>
    <cellStyle name="Normal 70 12 4" xfId="7339"/>
    <cellStyle name="Normal 70 13" xfId="2601"/>
    <cellStyle name="Normal 70 13 2" xfId="5868"/>
    <cellStyle name="Normal 70 13 2 2" xfId="10269"/>
    <cellStyle name="Normal 70 13 3" xfId="4397"/>
    <cellStyle name="Normal 70 13 3 2" xfId="8802"/>
    <cellStyle name="Normal 70 13 4" xfId="7340"/>
    <cellStyle name="Normal 70 14" xfId="2602"/>
    <cellStyle name="Normal 70 14 2" xfId="5869"/>
    <cellStyle name="Normal 70 14 2 2" xfId="10270"/>
    <cellStyle name="Normal 70 14 3" xfId="4398"/>
    <cellStyle name="Normal 70 14 3 2" xfId="8803"/>
    <cellStyle name="Normal 70 14 4" xfId="7341"/>
    <cellStyle name="Normal 70 15" xfId="2603"/>
    <cellStyle name="Normal 70 15 2" xfId="5870"/>
    <cellStyle name="Normal 70 15 2 2" xfId="10271"/>
    <cellStyle name="Normal 70 15 3" xfId="4399"/>
    <cellStyle name="Normal 70 15 3 2" xfId="8804"/>
    <cellStyle name="Normal 70 15 4" xfId="7342"/>
    <cellStyle name="Normal 70 16" xfId="2604"/>
    <cellStyle name="Normal 70 16 2" xfId="5871"/>
    <cellStyle name="Normal 70 16 2 2" xfId="10272"/>
    <cellStyle name="Normal 70 16 3" xfId="4400"/>
    <cellStyle name="Normal 70 16 3 2" xfId="8805"/>
    <cellStyle name="Normal 70 16 4" xfId="7343"/>
    <cellStyle name="Normal 70 17" xfId="2605"/>
    <cellStyle name="Normal 70 17 2" xfId="5872"/>
    <cellStyle name="Normal 70 17 2 2" xfId="10273"/>
    <cellStyle name="Normal 70 17 3" xfId="4401"/>
    <cellStyle name="Normal 70 17 3 2" xfId="8806"/>
    <cellStyle name="Normal 70 17 4" xfId="7344"/>
    <cellStyle name="Normal 70 18" xfId="2606"/>
    <cellStyle name="Normal 70 18 2" xfId="5873"/>
    <cellStyle name="Normal 70 18 2 2" xfId="10274"/>
    <cellStyle name="Normal 70 18 3" xfId="4402"/>
    <cellStyle name="Normal 70 18 3 2" xfId="8807"/>
    <cellStyle name="Normal 70 18 4" xfId="7345"/>
    <cellStyle name="Normal 70 19" xfId="2607"/>
    <cellStyle name="Normal 70 19 2" xfId="5874"/>
    <cellStyle name="Normal 70 19 2 2" xfId="10275"/>
    <cellStyle name="Normal 70 19 3" xfId="4403"/>
    <cellStyle name="Normal 70 19 3 2" xfId="8808"/>
    <cellStyle name="Normal 70 19 4" xfId="7346"/>
    <cellStyle name="Normal 70 2" xfId="2608"/>
    <cellStyle name="Normal 70 2 2" xfId="5875"/>
    <cellStyle name="Normal 70 2 2 2" xfId="10276"/>
    <cellStyle name="Normal 70 2 3" xfId="4404"/>
    <cellStyle name="Normal 70 2 3 2" xfId="8809"/>
    <cellStyle name="Normal 70 2 4" xfId="7347"/>
    <cellStyle name="Normal 70 20" xfId="2609"/>
    <cellStyle name="Normal 70 20 2" xfId="5876"/>
    <cellStyle name="Normal 70 20 2 2" xfId="10277"/>
    <cellStyle name="Normal 70 20 3" xfId="4405"/>
    <cellStyle name="Normal 70 20 3 2" xfId="8810"/>
    <cellStyle name="Normal 70 20 4" xfId="7348"/>
    <cellStyle name="Normal 70 21" xfId="2610"/>
    <cellStyle name="Normal 70 21 2" xfId="5877"/>
    <cellStyle name="Normal 70 21 2 2" xfId="10278"/>
    <cellStyle name="Normal 70 21 3" xfId="4406"/>
    <cellStyle name="Normal 70 21 3 2" xfId="8811"/>
    <cellStyle name="Normal 70 21 4" xfId="7349"/>
    <cellStyle name="Normal 70 22" xfId="2611"/>
    <cellStyle name="Normal 70 22 2" xfId="5878"/>
    <cellStyle name="Normal 70 22 2 2" xfId="10279"/>
    <cellStyle name="Normal 70 22 3" xfId="4407"/>
    <cellStyle name="Normal 70 22 3 2" xfId="8812"/>
    <cellStyle name="Normal 70 22 4" xfId="7350"/>
    <cellStyle name="Normal 70 23" xfId="2612"/>
    <cellStyle name="Normal 70 23 2" xfId="5879"/>
    <cellStyle name="Normal 70 23 2 2" xfId="10280"/>
    <cellStyle name="Normal 70 23 3" xfId="4408"/>
    <cellStyle name="Normal 70 23 3 2" xfId="8813"/>
    <cellStyle name="Normal 70 23 4" xfId="7351"/>
    <cellStyle name="Normal 70 24" xfId="2613"/>
    <cellStyle name="Normal 70 24 2" xfId="5880"/>
    <cellStyle name="Normal 70 24 2 2" xfId="10281"/>
    <cellStyle name="Normal 70 24 3" xfId="4409"/>
    <cellStyle name="Normal 70 24 3 2" xfId="8814"/>
    <cellStyle name="Normal 70 24 4" xfId="7352"/>
    <cellStyle name="Normal 70 25" xfId="2614"/>
    <cellStyle name="Normal 70 25 2" xfId="5881"/>
    <cellStyle name="Normal 70 25 2 2" xfId="10282"/>
    <cellStyle name="Normal 70 25 3" xfId="4410"/>
    <cellStyle name="Normal 70 25 3 2" xfId="8815"/>
    <cellStyle name="Normal 70 25 4" xfId="7353"/>
    <cellStyle name="Normal 70 26" xfId="2615"/>
    <cellStyle name="Normal 70 26 2" xfId="5882"/>
    <cellStyle name="Normal 70 26 2 2" xfId="10283"/>
    <cellStyle name="Normal 70 26 3" xfId="4411"/>
    <cellStyle name="Normal 70 26 3 2" xfId="8816"/>
    <cellStyle name="Normal 70 26 4" xfId="7354"/>
    <cellStyle name="Normal 70 27" xfId="2616"/>
    <cellStyle name="Normal 70 27 2" xfId="5883"/>
    <cellStyle name="Normal 70 27 2 2" xfId="10284"/>
    <cellStyle name="Normal 70 27 3" xfId="4412"/>
    <cellStyle name="Normal 70 27 3 2" xfId="8817"/>
    <cellStyle name="Normal 70 27 4" xfId="7355"/>
    <cellStyle name="Normal 70 28" xfId="2617"/>
    <cellStyle name="Normal 70 28 2" xfId="5884"/>
    <cellStyle name="Normal 70 28 2 2" xfId="10285"/>
    <cellStyle name="Normal 70 28 3" xfId="4413"/>
    <cellStyle name="Normal 70 28 3 2" xfId="8818"/>
    <cellStyle name="Normal 70 28 4" xfId="7356"/>
    <cellStyle name="Normal 70 29" xfId="2618"/>
    <cellStyle name="Normal 70 29 2" xfId="5885"/>
    <cellStyle name="Normal 70 29 2 2" xfId="10286"/>
    <cellStyle name="Normal 70 29 3" xfId="4414"/>
    <cellStyle name="Normal 70 29 3 2" xfId="8819"/>
    <cellStyle name="Normal 70 29 4" xfId="7357"/>
    <cellStyle name="Normal 70 3" xfId="2619"/>
    <cellStyle name="Normal 70 3 2" xfId="5886"/>
    <cellStyle name="Normal 70 3 2 2" xfId="10287"/>
    <cellStyle name="Normal 70 3 3" xfId="4415"/>
    <cellStyle name="Normal 70 3 3 2" xfId="8820"/>
    <cellStyle name="Normal 70 3 4" xfId="7358"/>
    <cellStyle name="Normal 70 4" xfId="2620"/>
    <cellStyle name="Normal 70 4 2" xfId="5887"/>
    <cellStyle name="Normal 70 4 2 2" xfId="10288"/>
    <cellStyle name="Normal 70 4 3" xfId="4416"/>
    <cellStyle name="Normal 70 4 3 2" xfId="8821"/>
    <cellStyle name="Normal 70 4 4" xfId="7359"/>
    <cellStyle name="Normal 70 5" xfId="2621"/>
    <cellStyle name="Normal 70 5 2" xfId="5888"/>
    <cellStyle name="Normal 70 5 2 2" xfId="10289"/>
    <cellStyle name="Normal 70 5 3" xfId="4417"/>
    <cellStyle name="Normal 70 5 3 2" xfId="8822"/>
    <cellStyle name="Normal 70 5 4" xfId="7360"/>
    <cellStyle name="Normal 70 6" xfId="2622"/>
    <cellStyle name="Normal 70 6 2" xfId="5889"/>
    <cellStyle name="Normal 70 6 2 2" xfId="10290"/>
    <cellStyle name="Normal 70 6 3" xfId="4418"/>
    <cellStyle name="Normal 70 6 3 2" xfId="8823"/>
    <cellStyle name="Normal 70 6 4" xfId="7361"/>
    <cellStyle name="Normal 70 7" xfId="2623"/>
    <cellStyle name="Normal 70 7 2" xfId="5890"/>
    <cellStyle name="Normal 70 7 2 2" xfId="10291"/>
    <cellStyle name="Normal 70 7 3" xfId="4419"/>
    <cellStyle name="Normal 70 7 3 2" xfId="8824"/>
    <cellStyle name="Normal 70 7 4" xfId="7362"/>
    <cellStyle name="Normal 70 8" xfId="2624"/>
    <cellStyle name="Normal 70 8 2" xfId="5891"/>
    <cellStyle name="Normal 70 8 2 2" xfId="10292"/>
    <cellStyle name="Normal 70 8 3" xfId="4420"/>
    <cellStyle name="Normal 70 8 3 2" xfId="8825"/>
    <cellStyle name="Normal 70 8 4" xfId="7363"/>
    <cellStyle name="Normal 70 9" xfId="2625"/>
    <cellStyle name="Normal 70 9 2" xfId="5892"/>
    <cellStyle name="Normal 70 9 2 2" xfId="10293"/>
    <cellStyle name="Normal 70 9 3" xfId="4421"/>
    <cellStyle name="Normal 70 9 3 2" xfId="8826"/>
    <cellStyle name="Normal 70 9 4" xfId="7364"/>
    <cellStyle name="Normal 72 10" xfId="2626"/>
    <cellStyle name="Normal 72 10 2" xfId="5893"/>
    <cellStyle name="Normal 72 10 2 2" xfId="10294"/>
    <cellStyle name="Normal 72 10 3" xfId="4422"/>
    <cellStyle name="Normal 72 10 3 2" xfId="8827"/>
    <cellStyle name="Normal 72 10 4" xfId="7365"/>
    <cellStyle name="Normal 72 11" xfId="2627"/>
    <cellStyle name="Normal 72 11 2" xfId="5894"/>
    <cellStyle name="Normal 72 11 2 2" xfId="10295"/>
    <cellStyle name="Normal 72 11 3" xfId="4423"/>
    <cellStyle name="Normal 72 11 3 2" xfId="8828"/>
    <cellStyle name="Normal 72 11 4" xfId="7366"/>
    <cellStyle name="Normal 72 12" xfId="2628"/>
    <cellStyle name="Normal 72 12 2" xfId="5895"/>
    <cellStyle name="Normal 72 12 2 2" xfId="10296"/>
    <cellStyle name="Normal 72 12 3" xfId="4424"/>
    <cellStyle name="Normal 72 12 3 2" xfId="8829"/>
    <cellStyle name="Normal 72 12 4" xfId="7367"/>
    <cellStyle name="Normal 72 13" xfId="2629"/>
    <cellStyle name="Normal 72 13 2" xfId="5896"/>
    <cellStyle name="Normal 72 13 2 2" xfId="10297"/>
    <cellStyle name="Normal 72 13 3" xfId="4425"/>
    <cellStyle name="Normal 72 13 3 2" xfId="8830"/>
    <cellStyle name="Normal 72 13 4" xfId="7368"/>
    <cellStyle name="Normal 72 14" xfId="2630"/>
    <cellStyle name="Normal 72 14 2" xfId="5897"/>
    <cellStyle name="Normal 72 14 2 2" xfId="10298"/>
    <cellStyle name="Normal 72 14 3" xfId="4426"/>
    <cellStyle name="Normal 72 14 3 2" xfId="8831"/>
    <cellStyle name="Normal 72 14 4" xfId="7369"/>
    <cellStyle name="Normal 72 15" xfId="2631"/>
    <cellStyle name="Normal 72 15 2" xfId="5898"/>
    <cellStyle name="Normal 72 15 2 2" xfId="10299"/>
    <cellStyle name="Normal 72 15 3" xfId="4427"/>
    <cellStyle name="Normal 72 15 3 2" xfId="8832"/>
    <cellStyle name="Normal 72 15 4" xfId="7370"/>
    <cellStyle name="Normal 72 16" xfId="2632"/>
    <cellStyle name="Normal 72 16 2" xfId="5899"/>
    <cellStyle name="Normal 72 16 2 2" xfId="10300"/>
    <cellStyle name="Normal 72 16 3" xfId="4428"/>
    <cellStyle name="Normal 72 16 3 2" xfId="8833"/>
    <cellStyle name="Normal 72 16 4" xfId="7371"/>
    <cellStyle name="Normal 72 17" xfId="2633"/>
    <cellStyle name="Normal 72 17 2" xfId="5900"/>
    <cellStyle name="Normal 72 17 2 2" xfId="10301"/>
    <cellStyle name="Normal 72 17 3" xfId="4429"/>
    <cellStyle name="Normal 72 17 3 2" xfId="8834"/>
    <cellStyle name="Normal 72 17 4" xfId="7372"/>
    <cellStyle name="Normal 72 18" xfId="2634"/>
    <cellStyle name="Normal 72 18 2" xfId="5901"/>
    <cellStyle name="Normal 72 18 2 2" xfId="10302"/>
    <cellStyle name="Normal 72 18 3" xfId="4430"/>
    <cellStyle name="Normal 72 18 3 2" xfId="8835"/>
    <cellStyle name="Normal 72 18 4" xfId="7373"/>
    <cellStyle name="Normal 72 19" xfId="2635"/>
    <cellStyle name="Normal 72 19 2" xfId="5902"/>
    <cellStyle name="Normal 72 19 2 2" xfId="10303"/>
    <cellStyle name="Normal 72 19 3" xfId="4431"/>
    <cellStyle name="Normal 72 19 3 2" xfId="8836"/>
    <cellStyle name="Normal 72 19 4" xfId="7374"/>
    <cellStyle name="Normal 72 2" xfId="2636"/>
    <cellStyle name="Normal 72 2 2" xfId="5903"/>
    <cellStyle name="Normal 72 2 2 2" xfId="10304"/>
    <cellStyle name="Normal 72 2 3" xfId="4432"/>
    <cellStyle name="Normal 72 2 3 2" xfId="8837"/>
    <cellStyle name="Normal 72 2 4" xfId="7375"/>
    <cellStyle name="Normal 72 20" xfId="2637"/>
    <cellStyle name="Normal 72 20 2" xfId="5904"/>
    <cellStyle name="Normal 72 20 2 2" xfId="10305"/>
    <cellStyle name="Normal 72 20 3" xfId="4433"/>
    <cellStyle name="Normal 72 20 3 2" xfId="8838"/>
    <cellStyle name="Normal 72 20 4" xfId="7376"/>
    <cellStyle name="Normal 72 21" xfId="2638"/>
    <cellStyle name="Normal 72 21 2" xfId="5905"/>
    <cellStyle name="Normal 72 21 2 2" xfId="10306"/>
    <cellStyle name="Normal 72 21 3" xfId="4434"/>
    <cellStyle name="Normal 72 21 3 2" xfId="8839"/>
    <cellStyle name="Normal 72 21 4" xfId="7377"/>
    <cellStyle name="Normal 72 22" xfId="2639"/>
    <cellStyle name="Normal 72 22 2" xfId="5906"/>
    <cellStyle name="Normal 72 22 2 2" xfId="10307"/>
    <cellStyle name="Normal 72 22 3" xfId="4435"/>
    <cellStyle name="Normal 72 22 3 2" xfId="8840"/>
    <cellStyle name="Normal 72 22 4" xfId="7378"/>
    <cellStyle name="Normal 72 23" xfId="2640"/>
    <cellStyle name="Normal 72 23 2" xfId="5907"/>
    <cellStyle name="Normal 72 23 2 2" xfId="10308"/>
    <cellStyle name="Normal 72 23 3" xfId="4436"/>
    <cellStyle name="Normal 72 23 3 2" xfId="8841"/>
    <cellStyle name="Normal 72 23 4" xfId="7379"/>
    <cellStyle name="Normal 72 24" xfId="2641"/>
    <cellStyle name="Normal 72 24 2" xfId="5908"/>
    <cellStyle name="Normal 72 24 2 2" xfId="10309"/>
    <cellStyle name="Normal 72 24 3" xfId="4437"/>
    <cellStyle name="Normal 72 24 3 2" xfId="8842"/>
    <cellStyle name="Normal 72 24 4" xfId="7380"/>
    <cellStyle name="Normal 72 25" xfId="2642"/>
    <cellStyle name="Normal 72 25 2" xfId="5909"/>
    <cellStyle name="Normal 72 25 2 2" xfId="10310"/>
    <cellStyle name="Normal 72 25 3" xfId="4438"/>
    <cellStyle name="Normal 72 25 3 2" xfId="8843"/>
    <cellStyle name="Normal 72 25 4" xfId="7381"/>
    <cellStyle name="Normal 72 26" xfId="2643"/>
    <cellStyle name="Normal 72 26 2" xfId="5910"/>
    <cellStyle name="Normal 72 26 2 2" xfId="10311"/>
    <cellStyle name="Normal 72 26 3" xfId="4439"/>
    <cellStyle name="Normal 72 26 3 2" xfId="8844"/>
    <cellStyle name="Normal 72 26 4" xfId="7382"/>
    <cellStyle name="Normal 72 27" xfId="2644"/>
    <cellStyle name="Normal 72 27 2" xfId="5911"/>
    <cellStyle name="Normal 72 27 2 2" xfId="10312"/>
    <cellStyle name="Normal 72 27 3" xfId="4440"/>
    <cellStyle name="Normal 72 27 3 2" xfId="8845"/>
    <cellStyle name="Normal 72 27 4" xfId="7383"/>
    <cellStyle name="Normal 72 28" xfId="2645"/>
    <cellStyle name="Normal 72 28 2" xfId="5912"/>
    <cellStyle name="Normal 72 28 2 2" xfId="10313"/>
    <cellStyle name="Normal 72 28 3" xfId="4441"/>
    <cellStyle name="Normal 72 28 3 2" xfId="8846"/>
    <cellStyle name="Normal 72 28 4" xfId="7384"/>
    <cellStyle name="Normal 72 29" xfId="2646"/>
    <cellStyle name="Normal 72 29 2" xfId="5913"/>
    <cellStyle name="Normal 72 29 2 2" xfId="10314"/>
    <cellStyle name="Normal 72 29 3" xfId="4442"/>
    <cellStyle name="Normal 72 29 3 2" xfId="8847"/>
    <cellStyle name="Normal 72 29 4" xfId="7385"/>
    <cellStyle name="Normal 72 3" xfId="2647"/>
    <cellStyle name="Normal 72 3 2" xfId="5914"/>
    <cellStyle name="Normal 72 3 2 2" xfId="10315"/>
    <cellStyle name="Normal 72 3 3" xfId="4443"/>
    <cellStyle name="Normal 72 3 3 2" xfId="8848"/>
    <cellStyle name="Normal 72 3 4" xfId="7386"/>
    <cellStyle name="Normal 72 4" xfId="2648"/>
    <cellStyle name="Normal 72 4 2" xfId="5915"/>
    <cellStyle name="Normal 72 4 2 2" xfId="10316"/>
    <cellStyle name="Normal 72 4 3" xfId="4444"/>
    <cellStyle name="Normal 72 4 3 2" xfId="8849"/>
    <cellStyle name="Normal 72 4 4" xfId="7387"/>
    <cellStyle name="Normal 72 5" xfId="2649"/>
    <cellStyle name="Normal 72 5 2" xfId="5916"/>
    <cellStyle name="Normal 72 5 2 2" xfId="10317"/>
    <cellStyle name="Normal 72 5 3" xfId="4445"/>
    <cellStyle name="Normal 72 5 3 2" xfId="8850"/>
    <cellStyle name="Normal 72 5 4" xfId="7388"/>
    <cellStyle name="Normal 72 6" xfId="2650"/>
    <cellStyle name="Normal 72 6 2" xfId="5917"/>
    <cellStyle name="Normal 72 6 2 2" xfId="10318"/>
    <cellStyle name="Normal 72 6 3" xfId="4446"/>
    <cellStyle name="Normal 72 6 3 2" xfId="8851"/>
    <cellStyle name="Normal 72 6 4" xfId="7389"/>
    <cellStyle name="Normal 72 7" xfId="2651"/>
    <cellStyle name="Normal 72 7 2" xfId="5918"/>
    <cellStyle name="Normal 72 7 2 2" xfId="10319"/>
    <cellStyle name="Normal 72 7 3" xfId="4447"/>
    <cellStyle name="Normal 72 7 3 2" xfId="8852"/>
    <cellStyle name="Normal 72 7 4" xfId="7390"/>
    <cellStyle name="Normal 72 8" xfId="2652"/>
    <cellStyle name="Normal 72 8 2" xfId="5919"/>
    <cellStyle name="Normal 72 8 2 2" xfId="10320"/>
    <cellStyle name="Normal 72 8 3" xfId="4448"/>
    <cellStyle name="Normal 72 8 3 2" xfId="8853"/>
    <cellStyle name="Normal 72 8 4" xfId="7391"/>
    <cellStyle name="Normal 72 9" xfId="2653"/>
    <cellStyle name="Normal 72 9 2" xfId="5920"/>
    <cellStyle name="Normal 72 9 2 2" xfId="10321"/>
    <cellStyle name="Normal 72 9 3" xfId="4449"/>
    <cellStyle name="Normal 72 9 3 2" xfId="8854"/>
    <cellStyle name="Normal 72 9 4" xfId="7392"/>
    <cellStyle name="Normal 73 10" xfId="2654"/>
    <cellStyle name="Normal 73 10 2" xfId="5921"/>
    <cellStyle name="Normal 73 10 2 2" xfId="10322"/>
    <cellStyle name="Normal 73 10 3" xfId="4450"/>
    <cellStyle name="Normal 73 10 3 2" xfId="8855"/>
    <cellStyle name="Normal 73 10 4" xfId="7393"/>
    <cellStyle name="Normal 73 11" xfId="2655"/>
    <cellStyle name="Normal 73 11 2" xfId="5922"/>
    <cellStyle name="Normal 73 11 2 2" xfId="10323"/>
    <cellStyle name="Normal 73 11 3" xfId="4451"/>
    <cellStyle name="Normal 73 11 3 2" xfId="8856"/>
    <cellStyle name="Normal 73 11 4" xfId="7394"/>
    <cellStyle name="Normal 73 12" xfId="2656"/>
    <cellStyle name="Normal 73 12 2" xfId="5923"/>
    <cellStyle name="Normal 73 12 2 2" xfId="10324"/>
    <cellStyle name="Normal 73 12 3" xfId="4452"/>
    <cellStyle name="Normal 73 12 3 2" xfId="8857"/>
    <cellStyle name="Normal 73 12 4" xfId="7395"/>
    <cellStyle name="Normal 73 13" xfId="2657"/>
    <cellStyle name="Normal 73 13 2" xfId="5924"/>
    <cellStyle name="Normal 73 13 2 2" xfId="10325"/>
    <cellStyle name="Normal 73 13 3" xfId="4453"/>
    <cellStyle name="Normal 73 13 3 2" xfId="8858"/>
    <cellStyle name="Normal 73 13 4" xfId="7396"/>
    <cellStyle name="Normal 73 14" xfId="2658"/>
    <cellStyle name="Normal 73 14 2" xfId="5925"/>
    <cellStyle name="Normal 73 14 2 2" xfId="10326"/>
    <cellStyle name="Normal 73 14 3" xfId="4454"/>
    <cellStyle name="Normal 73 14 3 2" xfId="8859"/>
    <cellStyle name="Normal 73 14 4" xfId="7397"/>
    <cellStyle name="Normal 73 15" xfId="2659"/>
    <cellStyle name="Normal 73 15 2" xfId="5926"/>
    <cellStyle name="Normal 73 15 2 2" xfId="10327"/>
    <cellStyle name="Normal 73 15 3" xfId="4455"/>
    <cellStyle name="Normal 73 15 3 2" xfId="8860"/>
    <cellStyle name="Normal 73 15 4" xfId="7398"/>
    <cellStyle name="Normal 73 16" xfId="2660"/>
    <cellStyle name="Normal 73 16 2" xfId="5927"/>
    <cellStyle name="Normal 73 16 2 2" xfId="10328"/>
    <cellStyle name="Normal 73 16 3" xfId="4456"/>
    <cellStyle name="Normal 73 16 3 2" xfId="8861"/>
    <cellStyle name="Normal 73 16 4" xfId="7399"/>
    <cellStyle name="Normal 73 17" xfId="2661"/>
    <cellStyle name="Normal 73 17 2" xfId="5928"/>
    <cellStyle name="Normal 73 17 2 2" xfId="10329"/>
    <cellStyle name="Normal 73 17 3" xfId="4457"/>
    <cellStyle name="Normal 73 17 3 2" xfId="8862"/>
    <cellStyle name="Normal 73 17 4" xfId="7400"/>
    <cellStyle name="Normal 73 18" xfId="2662"/>
    <cellStyle name="Normal 73 18 2" xfId="5929"/>
    <cellStyle name="Normal 73 18 2 2" xfId="10330"/>
    <cellStyle name="Normal 73 18 3" xfId="4458"/>
    <cellStyle name="Normal 73 18 3 2" xfId="8863"/>
    <cellStyle name="Normal 73 18 4" xfId="7401"/>
    <cellStyle name="Normal 73 19" xfId="2663"/>
    <cellStyle name="Normal 73 19 2" xfId="5930"/>
    <cellStyle name="Normal 73 19 2 2" xfId="10331"/>
    <cellStyle name="Normal 73 19 3" xfId="4459"/>
    <cellStyle name="Normal 73 19 3 2" xfId="8864"/>
    <cellStyle name="Normal 73 19 4" xfId="7402"/>
    <cellStyle name="Normal 73 2" xfId="2664"/>
    <cellStyle name="Normal 73 2 2" xfId="5931"/>
    <cellStyle name="Normal 73 2 2 2" xfId="10332"/>
    <cellStyle name="Normal 73 2 3" xfId="4460"/>
    <cellStyle name="Normal 73 2 3 2" xfId="8865"/>
    <cellStyle name="Normal 73 2 4" xfId="7403"/>
    <cellStyle name="Normal 73 20" xfId="2665"/>
    <cellStyle name="Normal 73 20 2" xfId="5932"/>
    <cellStyle name="Normal 73 20 2 2" xfId="10333"/>
    <cellStyle name="Normal 73 20 3" xfId="4461"/>
    <cellStyle name="Normal 73 20 3 2" xfId="8866"/>
    <cellStyle name="Normal 73 20 4" xfId="7404"/>
    <cellStyle name="Normal 73 21" xfId="2666"/>
    <cellStyle name="Normal 73 21 2" xfId="5933"/>
    <cellStyle name="Normal 73 21 2 2" xfId="10334"/>
    <cellStyle name="Normal 73 21 3" xfId="4462"/>
    <cellStyle name="Normal 73 21 3 2" xfId="8867"/>
    <cellStyle name="Normal 73 21 4" xfId="7405"/>
    <cellStyle name="Normal 73 22" xfId="2667"/>
    <cellStyle name="Normal 73 22 2" xfId="5934"/>
    <cellStyle name="Normal 73 22 2 2" xfId="10335"/>
    <cellStyle name="Normal 73 22 3" xfId="4463"/>
    <cellStyle name="Normal 73 22 3 2" xfId="8868"/>
    <cellStyle name="Normal 73 22 4" xfId="7406"/>
    <cellStyle name="Normal 73 23" xfId="2668"/>
    <cellStyle name="Normal 73 23 2" xfId="5935"/>
    <cellStyle name="Normal 73 23 2 2" xfId="10336"/>
    <cellStyle name="Normal 73 23 3" xfId="4464"/>
    <cellStyle name="Normal 73 23 3 2" xfId="8869"/>
    <cellStyle name="Normal 73 23 4" xfId="7407"/>
    <cellStyle name="Normal 73 24" xfId="2669"/>
    <cellStyle name="Normal 73 24 2" xfId="5936"/>
    <cellStyle name="Normal 73 24 2 2" xfId="10337"/>
    <cellStyle name="Normal 73 24 3" xfId="4465"/>
    <cellStyle name="Normal 73 24 3 2" xfId="8870"/>
    <cellStyle name="Normal 73 24 4" xfId="7408"/>
    <cellStyle name="Normal 73 25" xfId="2670"/>
    <cellStyle name="Normal 73 25 2" xfId="5937"/>
    <cellStyle name="Normal 73 25 2 2" xfId="10338"/>
    <cellStyle name="Normal 73 25 3" xfId="4466"/>
    <cellStyle name="Normal 73 25 3 2" xfId="8871"/>
    <cellStyle name="Normal 73 25 4" xfId="7409"/>
    <cellStyle name="Normal 73 26" xfId="2671"/>
    <cellStyle name="Normal 73 26 2" xfId="5938"/>
    <cellStyle name="Normal 73 26 2 2" xfId="10339"/>
    <cellStyle name="Normal 73 26 3" xfId="4467"/>
    <cellStyle name="Normal 73 26 3 2" xfId="8872"/>
    <cellStyle name="Normal 73 26 4" xfId="7410"/>
    <cellStyle name="Normal 73 27" xfId="2672"/>
    <cellStyle name="Normal 73 27 2" xfId="5939"/>
    <cellStyle name="Normal 73 27 2 2" xfId="10340"/>
    <cellStyle name="Normal 73 27 3" xfId="4468"/>
    <cellStyle name="Normal 73 27 3 2" xfId="8873"/>
    <cellStyle name="Normal 73 27 4" xfId="7411"/>
    <cellStyle name="Normal 73 28" xfId="2673"/>
    <cellStyle name="Normal 73 28 2" xfId="5940"/>
    <cellStyle name="Normal 73 28 2 2" xfId="10341"/>
    <cellStyle name="Normal 73 28 3" xfId="4469"/>
    <cellStyle name="Normal 73 28 3 2" xfId="8874"/>
    <cellStyle name="Normal 73 28 4" xfId="7412"/>
    <cellStyle name="Normal 73 29" xfId="2674"/>
    <cellStyle name="Normal 73 29 2" xfId="5941"/>
    <cellStyle name="Normal 73 29 2 2" xfId="10342"/>
    <cellStyle name="Normal 73 29 3" xfId="4470"/>
    <cellStyle name="Normal 73 29 3 2" xfId="8875"/>
    <cellStyle name="Normal 73 29 4" xfId="7413"/>
    <cellStyle name="Normal 73 3" xfId="2675"/>
    <cellStyle name="Normal 73 3 2" xfId="5942"/>
    <cellStyle name="Normal 73 3 2 2" xfId="10343"/>
    <cellStyle name="Normal 73 3 3" xfId="4471"/>
    <cellStyle name="Normal 73 3 3 2" xfId="8876"/>
    <cellStyle name="Normal 73 3 4" xfId="7414"/>
    <cellStyle name="Normal 73 4" xfId="2676"/>
    <cellStyle name="Normal 73 4 2" xfId="5943"/>
    <cellStyle name="Normal 73 4 2 2" xfId="10344"/>
    <cellStyle name="Normal 73 4 3" xfId="4472"/>
    <cellStyle name="Normal 73 4 3 2" xfId="8877"/>
    <cellStyle name="Normal 73 4 4" xfId="7415"/>
    <cellStyle name="Normal 73 5" xfId="2677"/>
    <cellStyle name="Normal 73 5 2" xfId="5944"/>
    <cellStyle name="Normal 73 5 2 2" xfId="10345"/>
    <cellStyle name="Normal 73 5 3" xfId="4473"/>
    <cellStyle name="Normal 73 5 3 2" xfId="8878"/>
    <cellStyle name="Normal 73 5 4" xfId="7416"/>
    <cellStyle name="Normal 73 6" xfId="2678"/>
    <cellStyle name="Normal 73 6 2" xfId="5945"/>
    <cellStyle name="Normal 73 6 2 2" xfId="10346"/>
    <cellStyle name="Normal 73 6 3" xfId="4474"/>
    <cellStyle name="Normal 73 6 3 2" xfId="8879"/>
    <cellStyle name="Normal 73 6 4" xfId="7417"/>
    <cellStyle name="Normal 73 7" xfId="2679"/>
    <cellStyle name="Normal 73 7 2" xfId="5946"/>
    <cellStyle name="Normal 73 7 2 2" xfId="10347"/>
    <cellStyle name="Normal 73 7 3" xfId="4475"/>
    <cellStyle name="Normal 73 7 3 2" xfId="8880"/>
    <cellStyle name="Normal 73 7 4" xfId="7418"/>
    <cellStyle name="Normal 73 8" xfId="2680"/>
    <cellStyle name="Normal 73 8 2" xfId="5947"/>
    <cellStyle name="Normal 73 8 2 2" xfId="10348"/>
    <cellStyle name="Normal 73 8 3" xfId="4476"/>
    <cellStyle name="Normal 73 8 3 2" xfId="8881"/>
    <cellStyle name="Normal 73 8 4" xfId="7419"/>
    <cellStyle name="Normal 73 9" xfId="2681"/>
    <cellStyle name="Normal 73 9 2" xfId="5948"/>
    <cellStyle name="Normal 73 9 2 2" xfId="10349"/>
    <cellStyle name="Normal 73 9 3" xfId="4477"/>
    <cellStyle name="Normal 73 9 3 2" xfId="8882"/>
    <cellStyle name="Normal 73 9 4" xfId="7420"/>
    <cellStyle name="Normal 74 2" xfId="2682"/>
    <cellStyle name="Normal 74 2 2" xfId="2683"/>
    <cellStyle name="Normal 75" xfId="2684"/>
    <cellStyle name="Normal 75 10" xfId="2685"/>
    <cellStyle name="Normal 75 10 2" xfId="5950"/>
    <cellStyle name="Normal 75 10 2 2" xfId="10351"/>
    <cellStyle name="Normal 75 10 3" xfId="4479"/>
    <cellStyle name="Normal 75 10 3 2" xfId="8884"/>
    <cellStyle name="Normal 75 10 4" xfId="7422"/>
    <cellStyle name="Normal 75 11" xfId="2686"/>
    <cellStyle name="Normal 75 11 2" xfId="5951"/>
    <cellStyle name="Normal 75 11 2 2" xfId="10352"/>
    <cellStyle name="Normal 75 11 3" xfId="4480"/>
    <cellStyle name="Normal 75 11 3 2" xfId="8885"/>
    <cellStyle name="Normal 75 11 4" xfId="7423"/>
    <cellStyle name="Normal 75 12" xfId="2687"/>
    <cellStyle name="Normal 75 12 2" xfId="5952"/>
    <cellStyle name="Normal 75 12 2 2" xfId="10353"/>
    <cellStyle name="Normal 75 12 3" xfId="4481"/>
    <cellStyle name="Normal 75 12 3 2" xfId="8886"/>
    <cellStyle name="Normal 75 12 4" xfId="7424"/>
    <cellStyle name="Normal 75 13" xfId="2688"/>
    <cellStyle name="Normal 75 13 2" xfId="5953"/>
    <cellStyle name="Normal 75 13 2 2" xfId="10354"/>
    <cellStyle name="Normal 75 13 3" xfId="4482"/>
    <cellStyle name="Normal 75 13 3 2" xfId="8887"/>
    <cellStyle name="Normal 75 13 4" xfId="7425"/>
    <cellStyle name="Normal 75 14" xfId="2689"/>
    <cellStyle name="Normal 75 14 2" xfId="5954"/>
    <cellStyle name="Normal 75 14 2 2" xfId="10355"/>
    <cellStyle name="Normal 75 14 3" xfId="4483"/>
    <cellStyle name="Normal 75 14 3 2" xfId="8888"/>
    <cellStyle name="Normal 75 14 4" xfId="7426"/>
    <cellStyle name="Normal 75 15" xfId="2690"/>
    <cellStyle name="Normal 75 15 2" xfId="5955"/>
    <cellStyle name="Normal 75 15 2 2" xfId="10356"/>
    <cellStyle name="Normal 75 15 3" xfId="4484"/>
    <cellStyle name="Normal 75 15 3 2" xfId="8889"/>
    <cellStyle name="Normal 75 15 4" xfId="7427"/>
    <cellStyle name="Normal 75 16" xfId="2691"/>
    <cellStyle name="Normal 75 16 2" xfId="5956"/>
    <cellStyle name="Normal 75 16 2 2" xfId="10357"/>
    <cellStyle name="Normal 75 16 3" xfId="4485"/>
    <cellStyle name="Normal 75 16 3 2" xfId="8890"/>
    <cellStyle name="Normal 75 16 4" xfId="7428"/>
    <cellStyle name="Normal 75 17" xfId="2692"/>
    <cellStyle name="Normal 75 17 2" xfId="5957"/>
    <cellStyle name="Normal 75 17 2 2" xfId="10358"/>
    <cellStyle name="Normal 75 17 3" xfId="4486"/>
    <cellStyle name="Normal 75 17 3 2" xfId="8891"/>
    <cellStyle name="Normal 75 17 4" xfId="7429"/>
    <cellStyle name="Normal 75 18" xfId="2693"/>
    <cellStyle name="Normal 75 18 2" xfId="5958"/>
    <cellStyle name="Normal 75 18 2 2" xfId="10359"/>
    <cellStyle name="Normal 75 18 3" xfId="4487"/>
    <cellStyle name="Normal 75 18 3 2" xfId="8892"/>
    <cellStyle name="Normal 75 18 4" xfId="7430"/>
    <cellStyle name="Normal 75 19" xfId="2694"/>
    <cellStyle name="Normal 75 19 2" xfId="5959"/>
    <cellStyle name="Normal 75 19 2 2" xfId="10360"/>
    <cellStyle name="Normal 75 19 3" xfId="4488"/>
    <cellStyle name="Normal 75 19 3 2" xfId="8893"/>
    <cellStyle name="Normal 75 19 4" xfId="7431"/>
    <cellStyle name="Normal 75 2" xfId="2695"/>
    <cellStyle name="Normal 75 2 2" xfId="5960"/>
    <cellStyle name="Normal 75 2 2 2" xfId="10361"/>
    <cellStyle name="Normal 75 2 3" xfId="4489"/>
    <cellStyle name="Normal 75 2 3 2" xfId="8894"/>
    <cellStyle name="Normal 75 2 4" xfId="7432"/>
    <cellStyle name="Normal 75 20" xfId="2696"/>
    <cellStyle name="Normal 75 20 2" xfId="5961"/>
    <cellStyle name="Normal 75 20 2 2" xfId="10362"/>
    <cellStyle name="Normal 75 20 3" xfId="4490"/>
    <cellStyle name="Normal 75 20 3 2" xfId="8895"/>
    <cellStyle name="Normal 75 20 4" xfId="7433"/>
    <cellStyle name="Normal 75 21" xfId="2697"/>
    <cellStyle name="Normal 75 21 2" xfId="5962"/>
    <cellStyle name="Normal 75 21 2 2" xfId="10363"/>
    <cellStyle name="Normal 75 21 3" xfId="4491"/>
    <cellStyle name="Normal 75 21 3 2" xfId="8896"/>
    <cellStyle name="Normal 75 21 4" xfId="7434"/>
    <cellStyle name="Normal 75 22" xfId="2698"/>
    <cellStyle name="Normal 75 22 2" xfId="5963"/>
    <cellStyle name="Normal 75 22 2 2" xfId="10364"/>
    <cellStyle name="Normal 75 22 3" xfId="4492"/>
    <cellStyle name="Normal 75 22 3 2" xfId="8897"/>
    <cellStyle name="Normal 75 22 4" xfId="7435"/>
    <cellStyle name="Normal 75 23" xfId="2699"/>
    <cellStyle name="Normal 75 23 2" xfId="5964"/>
    <cellStyle name="Normal 75 23 2 2" xfId="10365"/>
    <cellStyle name="Normal 75 23 3" xfId="4493"/>
    <cellStyle name="Normal 75 23 3 2" xfId="8898"/>
    <cellStyle name="Normal 75 23 4" xfId="7436"/>
    <cellStyle name="Normal 75 24" xfId="2700"/>
    <cellStyle name="Normal 75 24 2" xfId="5965"/>
    <cellStyle name="Normal 75 24 2 2" xfId="10366"/>
    <cellStyle name="Normal 75 24 3" xfId="4494"/>
    <cellStyle name="Normal 75 24 3 2" xfId="8899"/>
    <cellStyle name="Normal 75 24 4" xfId="7437"/>
    <cellStyle name="Normal 75 25" xfId="2701"/>
    <cellStyle name="Normal 75 25 2" xfId="5966"/>
    <cellStyle name="Normal 75 25 2 2" xfId="10367"/>
    <cellStyle name="Normal 75 25 3" xfId="4495"/>
    <cellStyle name="Normal 75 25 3 2" xfId="8900"/>
    <cellStyle name="Normal 75 25 4" xfId="7438"/>
    <cellStyle name="Normal 75 26" xfId="2702"/>
    <cellStyle name="Normal 75 26 2" xfId="5967"/>
    <cellStyle name="Normal 75 26 2 2" xfId="10368"/>
    <cellStyle name="Normal 75 26 3" xfId="4496"/>
    <cellStyle name="Normal 75 26 3 2" xfId="8901"/>
    <cellStyle name="Normal 75 26 4" xfId="7439"/>
    <cellStyle name="Normal 75 27" xfId="2703"/>
    <cellStyle name="Normal 75 27 2" xfId="5968"/>
    <cellStyle name="Normal 75 27 2 2" xfId="10369"/>
    <cellStyle name="Normal 75 27 3" xfId="4497"/>
    <cellStyle name="Normal 75 27 3 2" xfId="8902"/>
    <cellStyle name="Normal 75 27 4" xfId="7440"/>
    <cellStyle name="Normal 75 28" xfId="2704"/>
    <cellStyle name="Normal 75 28 2" xfId="5969"/>
    <cellStyle name="Normal 75 28 2 2" xfId="10370"/>
    <cellStyle name="Normal 75 28 3" xfId="4498"/>
    <cellStyle name="Normal 75 28 3 2" xfId="8903"/>
    <cellStyle name="Normal 75 28 4" xfId="7441"/>
    <cellStyle name="Normal 75 29" xfId="2705"/>
    <cellStyle name="Normal 75 29 2" xfId="5970"/>
    <cellStyle name="Normal 75 29 2 2" xfId="10371"/>
    <cellStyle name="Normal 75 29 3" xfId="4499"/>
    <cellStyle name="Normal 75 29 3 2" xfId="8904"/>
    <cellStyle name="Normal 75 29 4" xfId="7442"/>
    <cellStyle name="Normal 75 3" xfId="2706"/>
    <cellStyle name="Normal 75 3 2" xfId="5971"/>
    <cellStyle name="Normal 75 3 2 2" xfId="10372"/>
    <cellStyle name="Normal 75 3 3" xfId="4500"/>
    <cellStyle name="Normal 75 3 3 2" xfId="8905"/>
    <cellStyle name="Normal 75 3 4" xfId="7443"/>
    <cellStyle name="Normal 75 30" xfId="5949"/>
    <cellStyle name="Normal 75 30 2" xfId="10350"/>
    <cellStyle name="Normal 75 31" xfId="4478"/>
    <cellStyle name="Normal 75 31 2" xfId="8883"/>
    <cellStyle name="Normal 75 32" xfId="7421"/>
    <cellStyle name="Normal 75 4" xfId="2707"/>
    <cellStyle name="Normal 75 4 2" xfId="5972"/>
    <cellStyle name="Normal 75 4 2 2" xfId="10373"/>
    <cellStyle name="Normal 75 4 3" xfId="4501"/>
    <cellStyle name="Normal 75 4 3 2" xfId="8906"/>
    <cellStyle name="Normal 75 4 4" xfId="7444"/>
    <cellStyle name="Normal 75 5" xfId="2708"/>
    <cellStyle name="Normal 75 5 2" xfId="5973"/>
    <cellStyle name="Normal 75 5 2 2" xfId="10374"/>
    <cellStyle name="Normal 75 5 3" xfId="4502"/>
    <cellStyle name="Normal 75 5 3 2" xfId="8907"/>
    <cellStyle name="Normal 75 5 4" xfId="7445"/>
    <cellStyle name="Normal 75 6" xfId="2709"/>
    <cellStyle name="Normal 75 6 2" xfId="5974"/>
    <cellStyle name="Normal 75 6 2 2" xfId="10375"/>
    <cellStyle name="Normal 75 6 3" xfId="4503"/>
    <cellStyle name="Normal 75 6 3 2" xfId="8908"/>
    <cellStyle name="Normal 75 6 4" xfId="7446"/>
    <cellStyle name="Normal 75 7" xfId="2710"/>
    <cellStyle name="Normal 75 7 2" xfId="5975"/>
    <cellStyle name="Normal 75 7 2 2" xfId="10376"/>
    <cellStyle name="Normal 75 7 3" xfId="4504"/>
    <cellStyle name="Normal 75 7 3 2" xfId="8909"/>
    <cellStyle name="Normal 75 7 4" xfId="7447"/>
    <cellStyle name="Normal 75 8" xfId="2711"/>
    <cellStyle name="Normal 75 8 2" xfId="5976"/>
    <cellStyle name="Normal 75 8 2 2" xfId="10377"/>
    <cellStyle name="Normal 75 8 3" xfId="4505"/>
    <cellStyle name="Normal 75 8 3 2" xfId="8910"/>
    <cellStyle name="Normal 75 8 4" xfId="7448"/>
    <cellStyle name="Normal 75 9" xfId="2712"/>
    <cellStyle name="Normal 75 9 2" xfId="5977"/>
    <cellStyle name="Normal 75 9 2 2" xfId="10378"/>
    <cellStyle name="Normal 75 9 3" xfId="4506"/>
    <cellStyle name="Normal 75 9 3 2" xfId="8911"/>
    <cellStyle name="Normal 75 9 4" xfId="7449"/>
    <cellStyle name="Normal 76" xfId="2713"/>
    <cellStyle name="Normal 76 10" xfId="2714"/>
    <cellStyle name="Normal 76 10 2" xfId="5979"/>
    <cellStyle name="Normal 76 10 2 2" xfId="10380"/>
    <cellStyle name="Normal 76 10 3" xfId="4508"/>
    <cellStyle name="Normal 76 10 3 2" xfId="8913"/>
    <cellStyle name="Normal 76 10 4" xfId="7451"/>
    <cellStyle name="Normal 76 11" xfId="2715"/>
    <cellStyle name="Normal 76 11 2" xfId="5980"/>
    <cellStyle name="Normal 76 11 2 2" xfId="10381"/>
    <cellStyle name="Normal 76 11 3" xfId="4509"/>
    <cellStyle name="Normal 76 11 3 2" xfId="8914"/>
    <cellStyle name="Normal 76 11 4" xfId="7452"/>
    <cellStyle name="Normal 76 12" xfId="2716"/>
    <cellStyle name="Normal 76 12 2" xfId="5981"/>
    <cellStyle name="Normal 76 12 2 2" xfId="10382"/>
    <cellStyle name="Normal 76 12 3" xfId="4510"/>
    <cellStyle name="Normal 76 12 3 2" xfId="8915"/>
    <cellStyle name="Normal 76 12 4" xfId="7453"/>
    <cellStyle name="Normal 76 13" xfId="2717"/>
    <cellStyle name="Normal 76 13 2" xfId="5982"/>
    <cellStyle name="Normal 76 13 2 2" xfId="10383"/>
    <cellStyle name="Normal 76 13 3" xfId="4511"/>
    <cellStyle name="Normal 76 13 3 2" xfId="8916"/>
    <cellStyle name="Normal 76 13 4" xfId="7454"/>
    <cellStyle name="Normal 76 14" xfId="2718"/>
    <cellStyle name="Normal 76 14 2" xfId="5983"/>
    <cellStyle name="Normal 76 14 2 2" xfId="10384"/>
    <cellStyle name="Normal 76 14 3" xfId="4512"/>
    <cellStyle name="Normal 76 14 3 2" xfId="8917"/>
    <cellStyle name="Normal 76 14 4" xfId="7455"/>
    <cellStyle name="Normal 76 15" xfId="2719"/>
    <cellStyle name="Normal 76 15 2" xfId="5984"/>
    <cellStyle name="Normal 76 15 2 2" xfId="10385"/>
    <cellStyle name="Normal 76 15 3" xfId="4513"/>
    <cellStyle name="Normal 76 15 3 2" xfId="8918"/>
    <cellStyle name="Normal 76 15 4" xfId="7456"/>
    <cellStyle name="Normal 76 16" xfId="2720"/>
    <cellStyle name="Normal 76 16 2" xfId="5985"/>
    <cellStyle name="Normal 76 16 2 2" xfId="10386"/>
    <cellStyle name="Normal 76 16 3" xfId="4514"/>
    <cellStyle name="Normal 76 16 3 2" xfId="8919"/>
    <cellStyle name="Normal 76 16 4" xfId="7457"/>
    <cellStyle name="Normal 76 17" xfId="2721"/>
    <cellStyle name="Normal 76 17 2" xfId="5986"/>
    <cellStyle name="Normal 76 17 2 2" xfId="10387"/>
    <cellStyle name="Normal 76 17 3" xfId="4515"/>
    <cellStyle name="Normal 76 17 3 2" xfId="8920"/>
    <cellStyle name="Normal 76 17 4" xfId="7458"/>
    <cellStyle name="Normal 76 18" xfId="2722"/>
    <cellStyle name="Normal 76 18 2" xfId="5987"/>
    <cellStyle name="Normal 76 18 2 2" xfId="10388"/>
    <cellStyle name="Normal 76 18 3" xfId="4516"/>
    <cellStyle name="Normal 76 18 3 2" xfId="8921"/>
    <cellStyle name="Normal 76 18 4" xfId="7459"/>
    <cellStyle name="Normal 76 19" xfId="2723"/>
    <cellStyle name="Normal 76 19 2" xfId="5988"/>
    <cellStyle name="Normal 76 19 2 2" xfId="10389"/>
    <cellStyle name="Normal 76 19 3" xfId="4517"/>
    <cellStyle name="Normal 76 19 3 2" xfId="8922"/>
    <cellStyle name="Normal 76 19 4" xfId="7460"/>
    <cellStyle name="Normal 76 2" xfId="2724"/>
    <cellStyle name="Normal 76 2 2" xfId="5989"/>
    <cellStyle name="Normal 76 2 2 2" xfId="10390"/>
    <cellStyle name="Normal 76 2 3" xfId="4518"/>
    <cellStyle name="Normal 76 2 3 2" xfId="8923"/>
    <cellStyle name="Normal 76 2 4" xfId="7461"/>
    <cellStyle name="Normal 76 20" xfId="2725"/>
    <cellStyle name="Normal 76 20 2" xfId="5990"/>
    <cellStyle name="Normal 76 20 2 2" xfId="10391"/>
    <cellStyle name="Normal 76 20 3" xfId="4519"/>
    <cellStyle name="Normal 76 20 3 2" xfId="8924"/>
    <cellStyle name="Normal 76 20 4" xfId="7462"/>
    <cellStyle name="Normal 76 21" xfId="2726"/>
    <cellStyle name="Normal 76 21 2" xfId="5991"/>
    <cellStyle name="Normal 76 21 2 2" xfId="10392"/>
    <cellStyle name="Normal 76 21 3" xfId="4520"/>
    <cellStyle name="Normal 76 21 3 2" xfId="8925"/>
    <cellStyle name="Normal 76 21 4" xfId="7463"/>
    <cellStyle name="Normal 76 22" xfId="2727"/>
    <cellStyle name="Normal 76 22 2" xfId="5992"/>
    <cellStyle name="Normal 76 22 2 2" xfId="10393"/>
    <cellStyle name="Normal 76 22 3" xfId="4521"/>
    <cellStyle name="Normal 76 22 3 2" xfId="8926"/>
    <cellStyle name="Normal 76 22 4" xfId="7464"/>
    <cellStyle name="Normal 76 23" xfId="2728"/>
    <cellStyle name="Normal 76 23 2" xfId="5993"/>
    <cellStyle name="Normal 76 23 2 2" xfId="10394"/>
    <cellStyle name="Normal 76 23 3" xfId="4522"/>
    <cellStyle name="Normal 76 23 3 2" xfId="8927"/>
    <cellStyle name="Normal 76 23 4" xfId="7465"/>
    <cellStyle name="Normal 76 24" xfId="2729"/>
    <cellStyle name="Normal 76 24 2" xfId="5994"/>
    <cellStyle name="Normal 76 24 2 2" xfId="10395"/>
    <cellStyle name="Normal 76 24 3" xfId="4523"/>
    <cellStyle name="Normal 76 24 3 2" xfId="8928"/>
    <cellStyle name="Normal 76 24 4" xfId="7466"/>
    <cellStyle name="Normal 76 25" xfId="2730"/>
    <cellStyle name="Normal 76 25 2" xfId="5995"/>
    <cellStyle name="Normal 76 25 2 2" xfId="10396"/>
    <cellStyle name="Normal 76 25 3" xfId="4524"/>
    <cellStyle name="Normal 76 25 3 2" xfId="8929"/>
    <cellStyle name="Normal 76 25 4" xfId="7467"/>
    <cellStyle name="Normal 76 26" xfId="2731"/>
    <cellStyle name="Normal 76 26 2" xfId="5996"/>
    <cellStyle name="Normal 76 26 2 2" xfId="10397"/>
    <cellStyle name="Normal 76 26 3" xfId="4525"/>
    <cellStyle name="Normal 76 26 3 2" xfId="8930"/>
    <cellStyle name="Normal 76 26 4" xfId="7468"/>
    <cellStyle name="Normal 76 27" xfId="2732"/>
    <cellStyle name="Normal 76 27 2" xfId="5997"/>
    <cellStyle name="Normal 76 27 2 2" xfId="10398"/>
    <cellStyle name="Normal 76 27 3" xfId="4526"/>
    <cellStyle name="Normal 76 27 3 2" xfId="8931"/>
    <cellStyle name="Normal 76 27 4" xfId="7469"/>
    <cellStyle name="Normal 76 28" xfId="2733"/>
    <cellStyle name="Normal 76 28 2" xfId="5998"/>
    <cellStyle name="Normal 76 28 2 2" xfId="10399"/>
    <cellStyle name="Normal 76 28 3" xfId="4527"/>
    <cellStyle name="Normal 76 28 3 2" xfId="8932"/>
    <cellStyle name="Normal 76 28 4" xfId="7470"/>
    <cellStyle name="Normal 76 29" xfId="2734"/>
    <cellStyle name="Normal 76 29 2" xfId="5999"/>
    <cellStyle name="Normal 76 29 2 2" xfId="10400"/>
    <cellStyle name="Normal 76 29 3" xfId="4528"/>
    <cellStyle name="Normal 76 29 3 2" xfId="8933"/>
    <cellStyle name="Normal 76 29 4" xfId="7471"/>
    <cellStyle name="Normal 76 3" xfId="2735"/>
    <cellStyle name="Normal 76 3 2" xfId="6000"/>
    <cellStyle name="Normal 76 3 2 2" xfId="10401"/>
    <cellStyle name="Normal 76 3 3" xfId="4529"/>
    <cellStyle name="Normal 76 3 3 2" xfId="8934"/>
    <cellStyle name="Normal 76 3 4" xfId="7472"/>
    <cellStyle name="Normal 76 30" xfId="5978"/>
    <cellStyle name="Normal 76 30 2" xfId="10379"/>
    <cellStyle name="Normal 76 31" xfId="4507"/>
    <cellStyle name="Normal 76 31 2" xfId="8912"/>
    <cellStyle name="Normal 76 32" xfId="7450"/>
    <cellStyle name="Normal 76 4" xfId="2736"/>
    <cellStyle name="Normal 76 4 2" xfId="6001"/>
    <cellStyle name="Normal 76 4 2 2" xfId="10402"/>
    <cellStyle name="Normal 76 4 3" xfId="4530"/>
    <cellStyle name="Normal 76 4 3 2" xfId="8935"/>
    <cellStyle name="Normal 76 4 4" xfId="7473"/>
    <cellStyle name="Normal 76 5" xfId="2737"/>
    <cellStyle name="Normal 76 5 2" xfId="6002"/>
    <cellStyle name="Normal 76 5 2 2" xfId="10403"/>
    <cellStyle name="Normal 76 5 3" xfId="4531"/>
    <cellStyle name="Normal 76 5 3 2" xfId="8936"/>
    <cellStyle name="Normal 76 5 4" xfId="7474"/>
    <cellStyle name="Normal 76 6" xfId="2738"/>
    <cellStyle name="Normal 76 6 2" xfId="6003"/>
    <cellStyle name="Normal 76 6 2 2" xfId="10404"/>
    <cellStyle name="Normal 76 6 3" xfId="4532"/>
    <cellStyle name="Normal 76 6 3 2" xfId="8937"/>
    <cellStyle name="Normal 76 6 4" xfId="7475"/>
    <cellStyle name="Normal 76 7" xfId="2739"/>
    <cellStyle name="Normal 76 7 2" xfId="6004"/>
    <cellStyle name="Normal 76 7 2 2" xfId="10405"/>
    <cellStyle name="Normal 76 7 3" xfId="4533"/>
    <cellStyle name="Normal 76 7 3 2" xfId="8938"/>
    <cellStyle name="Normal 76 7 4" xfId="7476"/>
    <cellStyle name="Normal 76 8" xfId="2740"/>
    <cellStyle name="Normal 76 8 2" xfId="6005"/>
    <cellStyle name="Normal 76 8 2 2" xfId="10406"/>
    <cellStyle name="Normal 76 8 3" xfId="4534"/>
    <cellStyle name="Normal 76 8 3 2" xfId="8939"/>
    <cellStyle name="Normal 76 8 4" xfId="7477"/>
    <cellStyle name="Normal 76 9" xfId="2741"/>
    <cellStyle name="Normal 76 9 2" xfId="6006"/>
    <cellStyle name="Normal 76 9 2 2" xfId="10407"/>
    <cellStyle name="Normal 76 9 3" xfId="4535"/>
    <cellStyle name="Normal 76 9 3 2" xfId="8940"/>
    <cellStyle name="Normal 76 9 4" xfId="7478"/>
    <cellStyle name="Normal 77 2" xfId="2742"/>
    <cellStyle name="Normal 77 2 2" xfId="2743"/>
    <cellStyle name="Normal 78 10" xfId="2744"/>
    <cellStyle name="Normal 78 11" xfId="2745"/>
    <cellStyle name="Normal 78 12" xfId="2746"/>
    <cellStyle name="Normal 78 13" xfId="2747"/>
    <cellStyle name="Normal 78 14" xfId="2748"/>
    <cellStyle name="Normal 78 15" xfId="2749"/>
    <cellStyle name="Normal 78 16" xfId="2750"/>
    <cellStyle name="Normal 78 17" xfId="2751"/>
    <cellStyle name="Normal 78 18" xfId="2752"/>
    <cellStyle name="Normal 78 19" xfId="2753"/>
    <cellStyle name="Normal 78 2" xfId="2754"/>
    <cellStyle name="Normal 78 20" xfId="2755"/>
    <cellStyle name="Normal 78 21" xfId="2756"/>
    <cellStyle name="Normal 78 22" xfId="2757"/>
    <cellStyle name="Normal 78 23" xfId="2758"/>
    <cellStyle name="Normal 78 24" xfId="2759"/>
    <cellStyle name="Normal 78 25" xfId="2760"/>
    <cellStyle name="Normal 78 26" xfId="2761"/>
    <cellStyle name="Normal 78 27" xfId="2762"/>
    <cellStyle name="Normal 78 28" xfId="2763"/>
    <cellStyle name="Normal 78 29" xfId="2764"/>
    <cellStyle name="Normal 78 3" xfId="2765"/>
    <cellStyle name="Normal 78 30" xfId="2766"/>
    <cellStyle name="Normal 78 31" xfId="2767"/>
    <cellStyle name="Normal 78 32" xfId="2768"/>
    <cellStyle name="Normal 78 4" xfId="2769"/>
    <cellStyle name="Normal 78 5" xfId="2770"/>
    <cellStyle name="Normal 78 6" xfId="2771"/>
    <cellStyle name="Normal 78 7" xfId="2772"/>
    <cellStyle name="Normal 78 8" xfId="2773"/>
    <cellStyle name="Normal 78 9" xfId="2774"/>
    <cellStyle name="Normal 8" xfId="2775"/>
    <cellStyle name="Normal 8 10" xfId="2776"/>
    <cellStyle name="Normal 8 10 2" xfId="2777"/>
    <cellStyle name="Normal 8 11" xfId="2778"/>
    <cellStyle name="Normal 8 11 2" xfId="2779"/>
    <cellStyle name="Normal 8 2" xfId="2780"/>
    <cellStyle name="Normal 8 2 2" xfId="2781"/>
    <cellStyle name="Normal 8 3" xfId="2782"/>
    <cellStyle name="Normal 8 3 2" xfId="2783"/>
    <cellStyle name="Normal 8 4" xfId="2784"/>
    <cellStyle name="Normal 8 4 2" xfId="2785"/>
    <cellStyle name="Normal 8 5" xfId="2786"/>
    <cellStyle name="Normal 8 5 2" xfId="2787"/>
    <cellStyle name="Normal 8 6" xfId="2788"/>
    <cellStyle name="Normal 8 6 2" xfId="2789"/>
    <cellStyle name="Normal 8 7" xfId="2790"/>
    <cellStyle name="Normal 8 7 2" xfId="2791"/>
    <cellStyle name="Normal 8 8" xfId="2792"/>
    <cellStyle name="Normal 8 8 2" xfId="2793"/>
    <cellStyle name="Normal 8 9" xfId="2794"/>
    <cellStyle name="Normal 8 9 2" xfId="2795"/>
    <cellStyle name="Normal 82 2" xfId="2796"/>
    <cellStyle name="Normal 82 2 2" xfId="2797"/>
    <cellStyle name="Normal 82 3" xfId="2798"/>
    <cellStyle name="Normal 82 3 2" xfId="2799"/>
    <cellStyle name="Normal 82 4" xfId="2800"/>
    <cellStyle name="Normal 82 4 2" xfId="2801"/>
    <cellStyle name="Normal 82 5" xfId="2802"/>
    <cellStyle name="Normal 82 5 2" xfId="2803"/>
    <cellStyle name="Normal 82 6" xfId="2804"/>
    <cellStyle name="Normal 82 6 2" xfId="2805"/>
    <cellStyle name="Normal 82 7" xfId="2806"/>
    <cellStyle name="Normal 82 7 2" xfId="2807"/>
    <cellStyle name="Normal 82 8" xfId="2808"/>
    <cellStyle name="Normal 82 8 2" xfId="2809"/>
    <cellStyle name="Normal 82 9" xfId="2810"/>
    <cellStyle name="Normal 82 9 2" xfId="2811"/>
    <cellStyle name="Normal 84 10" xfId="2812"/>
    <cellStyle name="Normal 84 11" xfId="2813"/>
    <cellStyle name="Normal 84 12" xfId="2814"/>
    <cellStyle name="Normal 84 13" xfId="2815"/>
    <cellStyle name="Normal 84 14" xfId="2816"/>
    <cellStyle name="Normal 84 15" xfId="2817"/>
    <cellStyle name="Normal 84 16" xfId="2818"/>
    <cellStyle name="Normal 84 17" xfId="2819"/>
    <cellStyle name="Normal 84 18" xfId="2820"/>
    <cellStyle name="Normal 84 19" xfId="2821"/>
    <cellStyle name="Normal 84 2" xfId="2822"/>
    <cellStyle name="Normal 84 20" xfId="2823"/>
    <cellStyle name="Normal 84 21" xfId="2824"/>
    <cellStyle name="Normal 84 22" xfId="2825"/>
    <cellStyle name="Normal 84 23" xfId="2826"/>
    <cellStyle name="Normal 84 24" xfId="2827"/>
    <cellStyle name="Normal 84 25" xfId="2828"/>
    <cellStyle name="Normal 84 26" xfId="2829"/>
    <cellStyle name="Normal 84 27" xfId="2830"/>
    <cellStyle name="Normal 84 28" xfId="2831"/>
    <cellStyle name="Normal 84 29" xfId="2832"/>
    <cellStyle name="Normal 84 3" xfId="2833"/>
    <cellStyle name="Normal 84 4" xfId="2834"/>
    <cellStyle name="Normal 84 5" xfId="2835"/>
    <cellStyle name="Normal 84 6" xfId="2836"/>
    <cellStyle name="Normal 84 7" xfId="2837"/>
    <cellStyle name="Normal 84 8" xfId="2838"/>
    <cellStyle name="Normal 84 9" xfId="2839"/>
    <cellStyle name="Normal 85 10" xfId="2840"/>
    <cellStyle name="Normal 85 11" xfId="2841"/>
    <cellStyle name="Normal 85 12" xfId="2842"/>
    <cellStyle name="Normal 85 13" xfId="2843"/>
    <cellStyle name="Normal 85 14" xfId="2844"/>
    <cellStyle name="Normal 85 15" xfId="2845"/>
    <cellStyle name="Normal 85 16" xfId="2846"/>
    <cellStyle name="Normal 85 17" xfId="2847"/>
    <cellStyle name="Normal 85 18" xfId="2848"/>
    <cellStyle name="Normal 85 19" xfId="2849"/>
    <cellStyle name="Normal 85 2" xfId="2850"/>
    <cellStyle name="Normal 85 20" xfId="2851"/>
    <cellStyle name="Normal 85 21" xfId="2852"/>
    <cellStyle name="Normal 85 22" xfId="2853"/>
    <cellStyle name="Normal 85 23" xfId="2854"/>
    <cellStyle name="Normal 85 24" xfId="2855"/>
    <cellStyle name="Normal 85 25" xfId="2856"/>
    <cellStyle name="Normal 85 26" xfId="2857"/>
    <cellStyle name="Normal 85 27" xfId="2858"/>
    <cellStyle name="Normal 85 28" xfId="2859"/>
    <cellStyle name="Normal 85 29" xfId="2860"/>
    <cellStyle name="Normal 85 3" xfId="2861"/>
    <cellStyle name="Normal 85 4" xfId="2862"/>
    <cellStyle name="Normal 85 5" xfId="2863"/>
    <cellStyle name="Normal 85 6" xfId="2864"/>
    <cellStyle name="Normal 85 7" xfId="2865"/>
    <cellStyle name="Normal 85 8" xfId="2866"/>
    <cellStyle name="Normal 85 9" xfId="2867"/>
    <cellStyle name="Normal 86" xfId="2868"/>
    <cellStyle name="Normal 86 10" xfId="2869"/>
    <cellStyle name="Normal 86 11" xfId="2870"/>
    <cellStyle name="Normal 86 12" xfId="2871"/>
    <cellStyle name="Normal 86 13" xfId="2872"/>
    <cellStyle name="Normal 86 14" xfId="2873"/>
    <cellStyle name="Normal 86 15" xfId="2874"/>
    <cellStyle name="Normal 86 16" xfId="2875"/>
    <cellStyle name="Normal 86 17" xfId="2876"/>
    <cellStyle name="Normal 86 18" xfId="2877"/>
    <cellStyle name="Normal 86 19" xfId="2878"/>
    <cellStyle name="Normal 86 2" xfId="2879"/>
    <cellStyle name="Normal 86 2 2" xfId="2880"/>
    <cellStyle name="Normal 86 20" xfId="2881"/>
    <cellStyle name="Normal 86 21" xfId="2882"/>
    <cellStyle name="Normal 86 22" xfId="2883"/>
    <cellStyle name="Normal 86 23" xfId="2884"/>
    <cellStyle name="Normal 86 24" xfId="2885"/>
    <cellStyle name="Normal 86 25" xfId="2886"/>
    <cellStyle name="Normal 86 26" xfId="2887"/>
    <cellStyle name="Normal 86 27" xfId="2888"/>
    <cellStyle name="Normal 86 28" xfId="2889"/>
    <cellStyle name="Normal 86 29" xfId="2890"/>
    <cellStyle name="Normal 86 3" xfId="2891"/>
    <cellStyle name="Normal 86 30" xfId="2892"/>
    <cellStyle name="Normal 86 4" xfId="2893"/>
    <cellStyle name="Normal 86 5" xfId="2894"/>
    <cellStyle name="Normal 86 6" xfId="2895"/>
    <cellStyle name="Normal 86 7" xfId="2896"/>
    <cellStyle name="Normal 86 8" xfId="2897"/>
    <cellStyle name="Normal 86 9" xfId="2898"/>
    <cellStyle name="Normal 87" xfId="2899"/>
    <cellStyle name="Normal 87 10" xfId="2900"/>
    <cellStyle name="Normal 87 11" xfId="2901"/>
    <cellStyle name="Normal 87 12" xfId="2902"/>
    <cellStyle name="Normal 87 13" xfId="2903"/>
    <cellStyle name="Normal 87 14" xfId="2904"/>
    <cellStyle name="Normal 87 15" xfId="2905"/>
    <cellStyle name="Normal 87 16" xfId="2906"/>
    <cellStyle name="Normal 87 17" xfId="2907"/>
    <cellStyle name="Normal 87 18" xfId="2908"/>
    <cellStyle name="Normal 87 19" xfId="2909"/>
    <cellStyle name="Normal 87 2" xfId="2910"/>
    <cellStyle name="Normal 87 20" xfId="2911"/>
    <cellStyle name="Normal 87 21" xfId="2912"/>
    <cellStyle name="Normal 87 22" xfId="2913"/>
    <cellStyle name="Normal 87 23" xfId="2914"/>
    <cellStyle name="Normal 87 24" xfId="2915"/>
    <cellStyle name="Normal 87 25" xfId="2916"/>
    <cellStyle name="Normal 87 26" xfId="2917"/>
    <cellStyle name="Normal 87 27" xfId="2918"/>
    <cellStyle name="Normal 87 28" xfId="2919"/>
    <cellStyle name="Normal 87 29" xfId="2920"/>
    <cellStyle name="Normal 87 3" xfId="2921"/>
    <cellStyle name="Normal 87 30" xfId="2922"/>
    <cellStyle name="Normal 87 4" xfId="2923"/>
    <cellStyle name="Normal 87 5" xfId="2924"/>
    <cellStyle name="Normal 87 6" xfId="2925"/>
    <cellStyle name="Normal 87 7" xfId="2926"/>
    <cellStyle name="Normal 87 8" xfId="2927"/>
    <cellStyle name="Normal 87 9" xfId="2928"/>
    <cellStyle name="Normal 88" xfId="2929"/>
    <cellStyle name="Normal 89" xfId="2930"/>
    <cellStyle name="Normal 9" xfId="2931"/>
    <cellStyle name="Normal 9 10" xfId="2932"/>
    <cellStyle name="Normal 9 10 2" xfId="2933"/>
    <cellStyle name="Normal 9 11" xfId="2934"/>
    <cellStyle name="Normal 9 11 2" xfId="2935"/>
    <cellStyle name="Normal 9 12" xfId="2936"/>
    <cellStyle name="Normal 9 12 2" xfId="2937"/>
    <cellStyle name="Normal 9 12 2 2" xfId="2938"/>
    <cellStyle name="Normal 9 12 3" xfId="2939"/>
    <cellStyle name="Normal 9 2" xfId="2940"/>
    <cellStyle name="Normal 9 2 2" xfId="2941"/>
    <cellStyle name="Normal 9 3" xfId="2942"/>
    <cellStyle name="Normal 9 3 2" xfId="2943"/>
    <cellStyle name="Normal 9 4" xfId="2944"/>
    <cellStyle name="Normal 9 4 2" xfId="2945"/>
    <cellStyle name="Normal 9 5" xfId="2946"/>
    <cellStyle name="Normal 9 5 2" xfId="2947"/>
    <cellStyle name="Normal 9 6" xfId="2948"/>
    <cellStyle name="Normal 9 6 2" xfId="2949"/>
    <cellStyle name="Normal 9 7" xfId="2950"/>
    <cellStyle name="Normal 9 7 2" xfId="2951"/>
    <cellStyle name="Normal 9 8" xfId="2952"/>
    <cellStyle name="Normal 9 8 2" xfId="2953"/>
    <cellStyle name="Normal 9 9" xfId="2954"/>
    <cellStyle name="Normal 9 9 2" xfId="2955"/>
    <cellStyle name="Normal 91 10" xfId="2956"/>
    <cellStyle name="Normal 91 10 2" xfId="6007"/>
    <cellStyle name="Normal 91 10 2 2" xfId="10408"/>
    <cellStyle name="Normal 91 10 3" xfId="4536"/>
    <cellStyle name="Normal 91 10 3 2" xfId="8941"/>
    <cellStyle name="Normal 91 10 4" xfId="7479"/>
    <cellStyle name="Normal 91 11" xfId="2957"/>
    <cellStyle name="Normal 91 11 2" xfId="6008"/>
    <cellStyle name="Normal 91 11 2 2" xfId="10409"/>
    <cellStyle name="Normal 91 11 3" xfId="4537"/>
    <cellStyle name="Normal 91 11 3 2" xfId="8942"/>
    <cellStyle name="Normal 91 11 4" xfId="7480"/>
    <cellStyle name="Normal 91 12" xfId="2958"/>
    <cellStyle name="Normal 91 12 2" xfId="6009"/>
    <cellStyle name="Normal 91 12 2 2" xfId="10410"/>
    <cellStyle name="Normal 91 12 3" xfId="4538"/>
    <cellStyle name="Normal 91 12 3 2" xfId="8943"/>
    <cellStyle name="Normal 91 12 4" xfId="7481"/>
    <cellStyle name="Normal 91 13" xfId="2959"/>
    <cellStyle name="Normal 91 13 2" xfId="6010"/>
    <cellStyle name="Normal 91 13 2 2" xfId="10411"/>
    <cellStyle name="Normal 91 13 3" xfId="4539"/>
    <cellStyle name="Normal 91 13 3 2" xfId="8944"/>
    <cellStyle name="Normal 91 13 4" xfId="7482"/>
    <cellStyle name="Normal 91 14" xfId="2960"/>
    <cellStyle name="Normal 91 14 2" xfId="6011"/>
    <cellStyle name="Normal 91 14 2 2" xfId="10412"/>
    <cellStyle name="Normal 91 14 3" xfId="4540"/>
    <cellStyle name="Normal 91 14 3 2" xfId="8945"/>
    <cellStyle name="Normal 91 14 4" xfId="7483"/>
    <cellStyle name="Normal 91 15" xfId="2961"/>
    <cellStyle name="Normal 91 15 2" xfId="6012"/>
    <cellStyle name="Normal 91 15 2 2" xfId="10413"/>
    <cellStyle name="Normal 91 15 3" xfId="4541"/>
    <cellStyle name="Normal 91 15 3 2" xfId="8946"/>
    <cellStyle name="Normal 91 15 4" xfId="7484"/>
    <cellStyle name="Normal 91 16" xfId="2962"/>
    <cellStyle name="Normal 91 16 2" xfId="6013"/>
    <cellStyle name="Normal 91 16 2 2" xfId="10414"/>
    <cellStyle name="Normal 91 16 3" xfId="4542"/>
    <cellStyle name="Normal 91 16 3 2" xfId="8947"/>
    <cellStyle name="Normal 91 16 4" xfId="7485"/>
    <cellStyle name="Normal 91 17" xfId="2963"/>
    <cellStyle name="Normal 91 17 2" xfId="6014"/>
    <cellStyle name="Normal 91 17 2 2" xfId="10415"/>
    <cellStyle name="Normal 91 17 3" xfId="4543"/>
    <cellStyle name="Normal 91 17 3 2" xfId="8948"/>
    <cellStyle name="Normal 91 17 4" xfId="7486"/>
    <cellStyle name="Normal 91 18" xfId="2964"/>
    <cellStyle name="Normal 91 18 2" xfId="6015"/>
    <cellStyle name="Normal 91 18 2 2" xfId="10416"/>
    <cellStyle name="Normal 91 18 3" xfId="4544"/>
    <cellStyle name="Normal 91 18 3 2" xfId="8949"/>
    <cellStyle name="Normal 91 18 4" xfId="7487"/>
    <cellStyle name="Normal 91 19" xfId="2965"/>
    <cellStyle name="Normal 91 19 2" xfId="6016"/>
    <cellStyle name="Normal 91 19 2 2" xfId="10417"/>
    <cellStyle name="Normal 91 19 3" xfId="4545"/>
    <cellStyle name="Normal 91 19 3 2" xfId="8950"/>
    <cellStyle name="Normal 91 19 4" xfId="7488"/>
    <cellStyle name="Normal 91 2" xfId="2966"/>
    <cellStyle name="Normal 91 2 2" xfId="6017"/>
    <cellStyle name="Normal 91 2 2 2" xfId="10418"/>
    <cellStyle name="Normal 91 2 3" xfId="4546"/>
    <cellStyle name="Normal 91 2 3 2" xfId="8951"/>
    <cellStyle name="Normal 91 2 4" xfId="7489"/>
    <cellStyle name="Normal 91 20" xfId="2967"/>
    <cellStyle name="Normal 91 20 2" xfId="6018"/>
    <cellStyle name="Normal 91 20 2 2" xfId="10419"/>
    <cellStyle name="Normal 91 20 3" xfId="4547"/>
    <cellStyle name="Normal 91 20 3 2" xfId="8952"/>
    <cellStyle name="Normal 91 20 4" xfId="7490"/>
    <cellStyle name="Normal 91 21" xfId="2968"/>
    <cellStyle name="Normal 91 21 2" xfId="6019"/>
    <cellStyle name="Normal 91 21 2 2" xfId="10420"/>
    <cellStyle name="Normal 91 21 3" xfId="4548"/>
    <cellStyle name="Normal 91 21 3 2" xfId="8953"/>
    <cellStyle name="Normal 91 21 4" xfId="7491"/>
    <cellStyle name="Normal 91 22" xfId="2969"/>
    <cellStyle name="Normal 91 22 2" xfId="6020"/>
    <cellStyle name="Normal 91 22 2 2" xfId="10421"/>
    <cellStyle name="Normal 91 22 3" xfId="4549"/>
    <cellStyle name="Normal 91 22 3 2" xfId="8954"/>
    <cellStyle name="Normal 91 22 4" xfId="7492"/>
    <cellStyle name="Normal 91 23" xfId="2970"/>
    <cellStyle name="Normal 91 23 2" xfId="6021"/>
    <cellStyle name="Normal 91 23 2 2" xfId="10422"/>
    <cellStyle name="Normal 91 23 3" xfId="4550"/>
    <cellStyle name="Normal 91 23 3 2" xfId="8955"/>
    <cellStyle name="Normal 91 23 4" xfId="7493"/>
    <cellStyle name="Normal 91 24" xfId="2971"/>
    <cellStyle name="Normal 91 24 2" xfId="6022"/>
    <cellStyle name="Normal 91 24 2 2" xfId="10423"/>
    <cellStyle name="Normal 91 24 3" xfId="4551"/>
    <cellStyle name="Normal 91 24 3 2" xfId="8956"/>
    <cellStyle name="Normal 91 24 4" xfId="7494"/>
    <cellStyle name="Normal 91 25" xfId="2972"/>
    <cellStyle name="Normal 91 25 2" xfId="6023"/>
    <cellStyle name="Normal 91 25 2 2" xfId="10424"/>
    <cellStyle name="Normal 91 25 3" xfId="4552"/>
    <cellStyle name="Normal 91 25 3 2" xfId="8957"/>
    <cellStyle name="Normal 91 25 4" xfId="7495"/>
    <cellStyle name="Normal 91 26" xfId="2973"/>
    <cellStyle name="Normal 91 26 2" xfId="6024"/>
    <cellStyle name="Normal 91 26 2 2" xfId="10425"/>
    <cellStyle name="Normal 91 26 3" xfId="4553"/>
    <cellStyle name="Normal 91 26 3 2" xfId="8958"/>
    <cellStyle name="Normal 91 26 4" xfId="7496"/>
    <cellStyle name="Normal 91 27" xfId="2974"/>
    <cellStyle name="Normal 91 27 2" xfId="6025"/>
    <cellStyle name="Normal 91 27 2 2" xfId="10426"/>
    <cellStyle name="Normal 91 27 3" xfId="4554"/>
    <cellStyle name="Normal 91 27 3 2" xfId="8959"/>
    <cellStyle name="Normal 91 27 4" xfId="7497"/>
    <cellStyle name="Normal 91 28" xfId="2975"/>
    <cellStyle name="Normal 91 28 2" xfId="6026"/>
    <cellStyle name="Normal 91 28 2 2" xfId="10427"/>
    <cellStyle name="Normal 91 28 3" xfId="4555"/>
    <cellStyle name="Normal 91 28 3 2" xfId="8960"/>
    <cellStyle name="Normal 91 28 4" xfId="7498"/>
    <cellStyle name="Normal 91 29" xfId="2976"/>
    <cellStyle name="Normal 91 29 2" xfId="6027"/>
    <cellStyle name="Normal 91 29 2 2" xfId="10428"/>
    <cellStyle name="Normal 91 29 3" xfId="4556"/>
    <cellStyle name="Normal 91 29 3 2" xfId="8961"/>
    <cellStyle name="Normal 91 29 4" xfId="7499"/>
    <cellStyle name="Normal 91 3" xfId="2977"/>
    <cellStyle name="Normal 91 3 2" xfId="6028"/>
    <cellStyle name="Normal 91 3 2 2" xfId="10429"/>
    <cellStyle name="Normal 91 3 3" xfId="4557"/>
    <cellStyle name="Normal 91 3 3 2" xfId="8962"/>
    <cellStyle name="Normal 91 3 4" xfId="7500"/>
    <cellStyle name="Normal 91 30" xfId="2978"/>
    <cellStyle name="Normal 91 30 2" xfId="6029"/>
    <cellStyle name="Normal 91 30 2 2" xfId="10430"/>
    <cellStyle name="Normal 91 30 3" xfId="4558"/>
    <cellStyle name="Normal 91 30 3 2" xfId="8963"/>
    <cellStyle name="Normal 91 30 4" xfId="7501"/>
    <cellStyle name="Normal 91 4" xfId="2979"/>
    <cellStyle name="Normal 91 4 2" xfId="6030"/>
    <cellStyle name="Normal 91 4 2 2" xfId="10431"/>
    <cellStyle name="Normal 91 4 3" xfId="4559"/>
    <cellStyle name="Normal 91 4 3 2" xfId="8964"/>
    <cellStyle name="Normal 91 4 4" xfId="7502"/>
    <cellStyle name="Normal 91 5" xfId="2980"/>
    <cellStyle name="Normal 91 5 2" xfId="6031"/>
    <cellStyle name="Normal 91 5 2 2" xfId="10432"/>
    <cellStyle name="Normal 91 5 3" xfId="4560"/>
    <cellStyle name="Normal 91 5 3 2" xfId="8965"/>
    <cellStyle name="Normal 91 5 4" xfId="7503"/>
    <cellStyle name="Normal 91 6" xfId="2981"/>
    <cellStyle name="Normal 91 6 2" xfId="6032"/>
    <cellStyle name="Normal 91 6 2 2" xfId="10433"/>
    <cellStyle name="Normal 91 6 3" xfId="4561"/>
    <cellStyle name="Normal 91 6 3 2" xfId="8966"/>
    <cellStyle name="Normal 91 6 4" xfId="7504"/>
    <cellStyle name="Normal 91 7" xfId="2982"/>
    <cellStyle name="Normal 91 7 2" xfId="6033"/>
    <cellStyle name="Normal 91 7 2 2" xfId="10434"/>
    <cellStyle name="Normal 91 7 3" xfId="4562"/>
    <cellStyle name="Normal 91 7 3 2" xfId="8967"/>
    <cellStyle name="Normal 91 7 4" xfId="7505"/>
    <cellStyle name="Normal 91 8" xfId="2983"/>
    <cellStyle name="Normal 91 8 2" xfId="6034"/>
    <cellStyle name="Normal 91 8 2 2" xfId="10435"/>
    <cellStyle name="Normal 91 8 3" xfId="4563"/>
    <cellStyle name="Normal 91 8 3 2" xfId="8968"/>
    <cellStyle name="Normal 91 8 4" xfId="7506"/>
    <cellStyle name="Normal 91 9" xfId="2984"/>
    <cellStyle name="Normal 91 9 2" xfId="6035"/>
    <cellStyle name="Normal 91 9 2 2" xfId="10436"/>
    <cellStyle name="Normal 91 9 3" xfId="4564"/>
    <cellStyle name="Normal 91 9 3 2" xfId="8969"/>
    <cellStyle name="Normal 91 9 4" xfId="7507"/>
    <cellStyle name="Normal 93" xfId="2985"/>
    <cellStyle name="Normal 93 2" xfId="6036"/>
    <cellStyle name="Normal 93 2 2" xfId="10437"/>
    <cellStyle name="Normal 93 3" xfId="4565"/>
    <cellStyle name="Normal 93 3 2" xfId="8970"/>
    <cellStyle name="Normal 93 4" xfId="7508"/>
    <cellStyle name="Normal 97" xfId="2986"/>
    <cellStyle name="Normal 97 10" xfId="2987"/>
    <cellStyle name="Normal 97 10 2" xfId="6038"/>
    <cellStyle name="Normal 97 10 2 2" xfId="10439"/>
    <cellStyle name="Normal 97 10 3" xfId="4567"/>
    <cellStyle name="Normal 97 10 3 2" xfId="8972"/>
    <cellStyle name="Normal 97 10 4" xfId="7510"/>
    <cellStyle name="Normal 97 11" xfId="2988"/>
    <cellStyle name="Normal 97 11 2" xfId="6039"/>
    <cellStyle name="Normal 97 11 2 2" xfId="10440"/>
    <cellStyle name="Normal 97 11 3" xfId="4568"/>
    <cellStyle name="Normal 97 11 3 2" xfId="8973"/>
    <cellStyle name="Normal 97 11 4" xfId="7511"/>
    <cellStyle name="Normal 97 12" xfId="2989"/>
    <cellStyle name="Normal 97 12 2" xfId="6040"/>
    <cellStyle name="Normal 97 12 2 2" xfId="10441"/>
    <cellStyle name="Normal 97 12 3" xfId="4569"/>
    <cellStyle name="Normal 97 12 3 2" xfId="8974"/>
    <cellStyle name="Normal 97 12 4" xfId="7512"/>
    <cellStyle name="Normal 97 13" xfId="2990"/>
    <cellStyle name="Normal 97 13 2" xfId="6041"/>
    <cellStyle name="Normal 97 13 2 2" xfId="10442"/>
    <cellStyle name="Normal 97 13 3" xfId="4570"/>
    <cellStyle name="Normal 97 13 3 2" xfId="8975"/>
    <cellStyle name="Normal 97 13 4" xfId="7513"/>
    <cellStyle name="Normal 97 14" xfId="2991"/>
    <cellStyle name="Normal 97 14 2" xfId="6042"/>
    <cellStyle name="Normal 97 14 2 2" xfId="10443"/>
    <cellStyle name="Normal 97 14 3" xfId="4571"/>
    <cellStyle name="Normal 97 14 3 2" xfId="8976"/>
    <cellStyle name="Normal 97 14 4" xfId="7514"/>
    <cellStyle name="Normal 97 15" xfId="2992"/>
    <cellStyle name="Normal 97 15 2" xfId="6043"/>
    <cellStyle name="Normal 97 15 2 2" xfId="10444"/>
    <cellStyle name="Normal 97 15 3" xfId="4572"/>
    <cellStyle name="Normal 97 15 3 2" xfId="8977"/>
    <cellStyle name="Normal 97 15 4" xfId="7515"/>
    <cellStyle name="Normal 97 16" xfId="2993"/>
    <cellStyle name="Normal 97 16 2" xfId="6044"/>
    <cellStyle name="Normal 97 16 2 2" xfId="10445"/>
    <cellStyle name="Normal 97 16 3" xfId="4573"/>
    <cellStyle name="Normal 97 16 3 2" xfId="8978"/>
    <cellStyle name="Normal 97 16 4" xfId="7516"/>
    <cellStyle name="Normal 97 17" xfId="2994"/>
    <cellStyle name="Normal 97 17 2" xfId="6045"/>
    <cellStyle name="Normal 97 17 2 2" xfId="10446"/>
    <cellStyle name="Normal 97 17 3" xfId="4574"/>
    <cellStyle name="Normal 97 17 3 2" xfId="8979"/>
    <cellStyle name="Normal 97 17 4" xfId="7517"/>
    <cellStyle name="Normal 97 18" xfId="2995"/>
    <cellStyle name="Normal 97 18 2" xfId="6046"/>
    <cellStyle name="Normal 97 18 2 2" xfId="10447"/>
    <cellStyle name="Normal 97 18 3" xfId="4575"/>
    <cellStyle name="Normal 97 18 3 2" xfId="8980"/>
    <cellStyle name="Normal 97 18 4" xfId="7518"/>
    <cellStyle name="Normal 97 19" xfId="2996"/>
    <cellStyle name="Normal 97 19 2" xfId="6047"/>
    <cellStyle name="Normal 97 19 2 2" xfId="10448"/>
    <cellStyle name="Normal 97 19 3" xfId="4576"/>
    <cellStyle name="Normal 97 19 3 2" xfId="8981"/>
    <cellStyle name="Normal 97 19 4" xfId="7519"/>
    <cellStyle name="Normal 97 2" xfId="2997"/>
    <cellStyle name="Normal 97 2 2" xfId="6048"/>
    <cellStyle name="Normal 97 2 2 2" xfId="10449"/>
    <cellStyle name="Normal 97 2 3" xfId="4577"/>
    <cellStyle name="Normal 97 2 3 2" xfId="8982"/>
    <cellStyle name="Normal 97 2 4" xfId="7520"/>
    <cellStyle name="Normal 97 20" xfId="2998"/>
    <cellStyle name="Normal 97 20 2" xfId="6049"/>
    <cellStyle name="Normal 97 20 2 2" xfId="10450"/>
    <cellStyle name="Normal 97 20 3" xfId="4578"/>
    <cellStyle name="Normal 97 20 3 2" xfId="8983"/>
    <cellStyle name="Normal 97 20 4" xfId="7521"/>
    <cellStyle name="Normal 97 21" xfId="2999"/>
    <cellStyle name="Normal 97 21 2" xfId="6050"/>
    <cellStyle name="Normal 97 21 2 2" xfId="10451"/>
    <cellStyle name="Normal 97 21 3" xfId="4579"/>
    <cellStyle name="Normal 97 21 3 2" xfId="8984"/>
    <cellStyle name="Normal 97 21 4" xfId="7522"/>
    <cellStyle name="Normal 97 22" xfId="3000"/>
    <cellStyle name="Normal 97 22 2" xfId="6051"/>
    <cellStyle name="Normal 97 22 2 2" xfId="10452"/>
    <cellStyle name="Normal 97 22 3" xfId="4580"/>
    <cellStyle name="Normal 97 22 3 2" xfId="8985"/>
    <cellStyle name="Normal 97 22 4" xfId="7523"/>
    <cellStyle name="Normal 97 23" xfId="3001"/>
    <cellStyle name="Normal 97 23 2" xfId="6052"/>
    <cellStyle name="Normal 97 23 2 2" xfId="10453"/>
    <cellStyle name="Normal 97 23 3" xfId="4581"/>
    <cellStyle name="Normal 97 23 3 2" xfId="8986"/>
    <cellStyle name="Normal 97 23 4" xfId="7524"/>
    <cellStyle name="Normal 97 24" xfId="3002"/>
    <cellStyle name="Normal 97 24 2" xfId="6053"/>
    <cellStyle name="Normal 97 24 2 2" xfId="10454"/>
    <cellStyle name="Normal 97 24 3" xfId="4582"/>
    <cellStyle name="Normal 97 24 3 2" xfId="8987"/>
    <cellStyle name="Normal 97 24 4" xfId="7525"/>
    <cellStyle name="Normal 97 25" xfId="3003"/>
    <cellStyle name="Normal 97 25 2" xfId="6054"/>
    <cellStyle name="Normal 97 25 2 2" xfId="10455"/>
    <cellStyle name="Normal 97 25 3" xfId="4583"/>
    <cellStyle name="Normal 97 25 3 2" xfId="8988"/>
    <cellStyle name="Normal 97 25 4" xfId="7526"/>
    <cellStyle name="Normal 97 26" xfId="3004"/>
    <cellStyle name="Normal 97 26 2" xfId="6055"/>
    <cellStyle name="Normal 97 26 2 2" xfId="10456"/>
    <cellStyle name="Normal 97 26 3" xfId="4584"/>
    <cellStyle name="Normal 97 26 3 2" xfId="8989"/>
    <cellStyle name="Normal 97 26 4" xfId="7527"/>
    <cellStyle name="Normal 97 27" xfId="3005"/>
    <cellStyle name="Normal 97 27 2" xfId="6056"/>
    <cellStyle name="Normal 97 27 2 2" xfId="10457"/>
    <cellStyle name="Normal 97 27 3" xfId="4585"/>
    <cellStyle name="Normal 97 27 3 2" xfId="8990"/>
    <cellStyle name="Normal 97 27 4" xfId="7528"/>
    <cellStyle name="Normal 97 28" xfId="6037"/>
    <cellStyle name="Normal 97 28 2" xfId="10438"/>
    <cellStyle name="Normal 97 29" xfId="4566"/>
    <cellStyle name="Normal 97 29 2" xfId="8971"/>
    <cellStyle name="Normal 97 3" xfId="3006"/>
    <cellStyle name="Normal 97 3 2" xfId="6057"/>
    <cellStyle name="Normal 97 3 2 2" xfId="10458"/>
    <cellStyle name="Normal 97 3 3" xfId="4586"/>
    <cellStyle name="Normal 97 3 3 2" xfId="8991"/>
    <cellStyle name="Normal 97 3 4" xfId="7529"/>
    <cellStyle name="Normal 97 30" xfId="7509"/>
    <cellStyle name="Normal 97 4" xfId="3007"/>
    <cellStyle name="Normal 97 4 2" xfId="6058"/>
    <cellStyle name="Normal 97 4 2 2" xfId="10459"/>
    <cellStyle name="Normal 97 4 3" xfId="4587"/>
    <cellStyle name="Normal 97 4 3 2" xfId="8992"/>
    <cellStyle name="Normal 97 4 4" xfId="7530"/>
    <cellStyle name="Normal 97 5" xfId="3008"/>
    <cellStyle name="Normal 97 5 2" xfId="6059"/>
    <cellStyle name="Normal 97 5 2 2" xfId="10460"/>
    <cellStyle name="Normal 97 5 3" xfId="4588"/>
    <cellStyle name="Normal 97 5 3 2" xfId="8993"/>
    <cellStyle name="Normal 97 5 4" xfId="7531"/>
    <cellStyle name="Normal 97 6" xfId="3009"/>
    <cellStyle name="Normal 97 6 2" xfId="6060"/>
    <cellStyle name="Normal 97 6 2 2" xfId="10461"/>
    <cellStyle name="Normal 97 6 3" xfId="4589"/>
    <cellStyle name="Normal 97 6 3 2" xfId="8994"/>
    <cellStyle name="Normal 97 6 4" xfId="7532"/>
    <cellStyle name="Normal 97 7" xfId="3010"/>
    <cellStyle name="Normal 97 7 2" xfId="6061"/>
    <cellStyle name="Normal 97 7 2 2" xfId="10462"/>
    <cellStyle name="Normal 97 7 3" xfId="4590"/>
    <cellStyle name="Normal 97 7 3 2" xfId="8995"/>
    <cellStyle name="Normal 97 7 4" xfId="7533"/>
    <cellStyle name="Normal 97 8" xfId="3011"/>
    <cellStyle name="Normal 97 8 2" xfId="6062"/>
    <cellStyle name="Normal 97 8 2 2" xfId="10463"/>
    <cellStyle name="Normal 97 8 3" xfId="4591"/>
    <cellStyle name="Normal 97 8 3 2" xfId="8996"/>
    <cellStyle name="Normal 97 8 4" xfId="7534"/>
    <cellStyle name="Normal 97 9" xfId="3012"/>
    <cellStyle name="Normal 97 9 2" xfId="6063"/>
    <cellStyle name="Normal 97 9 2 2" xfId="10464"/>
    <cellStyle name="Normal 97 9 3" xfId="4592"/>
    <cellStyle name="Normal 97 9 3 2" xfId="8997"/>
    <cellStyle name="Normal 97 9 4" xfId="7535"/>
    <cellStyle name="Normal 99" xfId="3013"/>
    <cellStyle name="Normal 99 10" xfId="3014"/>
    <cellStyle name="Normal 99 10 2" xfId="6065"/>
    <cellStyle name="Normal 99 10 2 2" xfId="10466"/>
    <cellStyle name="Normal 99 10 3" xfId="4594"/>
    <cellStyle name="Normal 99 10 3 2" xfId="8999"/>
    <cellStyle name="Normal 99 10 4" xfId="7537"/>
    <cellStyle name="Normal 99 11" xfId="3015"/>
    <cellStyle name="Normal 99 11 2" xfId="6066"/>
    <cellStyle name="Normal 99 11 2 2" xfId="10467"/>
    <cellStyle name="Normal 99 11 3" xfId="4595"/>
    <cellStyle name="Normal 99 11 3 2" xfId="9000"/>
    <cellStyle name="Normal 99 11 4" xfId="7538"/>
    <cellStyle name="Normal 99 12" xfId="3016"/>
    <cellStyle name="Normal 99 12 2" xfId="6067"/>
    <cellStyle name="Normal 99 12 2 2" xfId="10468"/>
    <cellStyle name="Normal 99 12 3" xfId="4596"/>
    <cellStyle name="Normal 99 12 3 2" xfId="9001"/>
    <cellStyle name="Normal 99 12 4" xfId="7539"/>
    <cellStyle name="Normal 99 13" xfId="3017"/>
    <cellStyle name="Normal 99 13 2" xfId="6068"/>
    <cellStyle name="Normal 99 13 2 2" xfId="10469"/>
    <cellStyle name="Normal 99 13 3" xfId="4597"/>
    <cellStyle name="Normal 99 13 3 2" xfId="9002"/>
    <cellStyle name="Normal 99 13 4" xfId="7540"/>
    <cellStyle name="Normal 99 14" xfId="3018"/>
    <cellStyle name="Normal 99 14 2" xfId="6069"/>
    <cellStyle name="Normal 99 14 2 2" xfId="10470"/>
    <cellStyle name="Normal 99 14 3" xfId="4598"/>
    <cellStyle name="Normal 99 14 3 2" xfId="9003"/>
    <cellStyle name="Normal 99 14 4" xfId="7541"/>
    <cellStyle name="Normal 99 15" xfId="3019"/>
    <cellStyle name="Normal 99 15 2" xfId="6070"/>
    <cellStyle name="Normal 99 15 2 2" xfId="10471"/>
    <cellStyle name="Normal 99 15 3" xfId="4599"/>
    <cellStyle name="Normal 99 15 3 2" xfId="9004"/>
    <cellStyle name="Normal 99 15 4" xfId="7542"/>
    <cellStyle name="Normal 99 16" xfId="3020"/>
    <cellStyle name="Normal 99 16 2" xfId="6071"/>
    <cellStyle name="Normal 99 16 2 2" xfId="10472"/>
    <cellStyle name="Normal 99 16 3" xfId="4600"/>
    <cellStyle name="Normal 99 16 3 2" xfId="9005"/>
    <cellStyle name="Normal 99 16 4" xfId="7543"/>
    <cellStyle name="Normal 99 17" xfId="3021"/>
    <cellStyle name="Normal 99 17 2" xfId="6072"/>
    <cellStyle name="Normal 99 17 2 2" xfId="10473"/>
    <cellStyle name="Normal 99 17 3" xfId="4601"/>
    <cellStyle name="Normal 99 17 3 2" xfId="9006"/>
    <cellStyle name="Normal 99 17 4" xfId="7544"/>
    <cellStyle name="Normal 99 18" xfId="3022"/>
    <cellStyle name="Normal 99 18 2" xfId="6073"/>
    <cellStyle name="Normal 99 18 2 2" xfId="10474"/>
    <cellStyle name="Normal 99 18 3" xfId="4602"/>
    <cellStyle name="Normal 99 18 3 2" xfId="9007"/>
    <cellStyle name="Normal 99 18 4" xfId="7545"/>
    <cellStyle name="Normal 99 19" xfId="3023"/>
    <cellStyle name="Normal 99 19 2" xfId="6074"/>
    <cellStyle name="Normal 99 19 2 2" xfId="10475"/>
    <cellStyle name="Normal 99 19 3" xfId="4603"/>
    <cellStyle name="Normal 99 19 3 2" xfId="9008"/>
    <cellStyle name="Normal 99 19 4" xfId="7546"/>
    <cellStyle name="Normal 99 2" xfId="3024"/>
    <cellStyle name="Normal 99 2 2" xfId="6075"/>
    <cellStyle name="Normal 99 2 2 2" xfId="10476"/>
    <cellStyle name="Normal 99 2 3" xfId="4604"/>
    <cellStyle name="Normal 99 2 3 2" xfId="9009"/>
    <cellStyle name="Normal 99 2 4" xfId="7547"/>
    <cellStyle name="Normal 99 20" xfId="3025"/>
    <cellStyle name="Normal 99 20 2" xfId="6076"/>
    <cellStyle name="Normal 99 20 2 2" xfId="10477"/>
    <cellStyle name="Normal 99 20 3" xfId="4605"/>
    <cellStyle name="Normal 99 20 3 2" xfId="9010"/>
    <cellStyle name="Normal 99 20 4" xfId="7548"/>
    <cellStyle name="Normal 99 21" xfId="3026"/>
    <cellStyle name="Normal 99 21 2" xfId="6077"/>
    <cellStyle name="Normal 99 21 2 2" xfId="10478"/>
    <cellStyle name="Normal 99 21 3" xfId="4606"/>
    <cellStyle name="Normal 99 21 3 2" xfId="9011"/>
    <cellStyle name="Normal 99 21 4" xfId="7549"/>
    <cellStyle name="Normal 99 22" xfId="3027"/>
    <cellStyle name="Normal 99 22 2" xfId="6078"/>
    <cellStyle name="Normal 99 22 2 2" xfId="10479"/>
    <cellStyle name="Normal 99 22 3" xfId="4607"/>
    <cellStyle name="Normal 99 22 3 2" xfId="9012"/>
    <cellStyle name="Normal 99 22 4" xfId="7550"/>
    <cellStyle name="Normal 99 23" xfId="3028"/>
    <cellStyle name="Normal 99 23 2" xfId="6079"/>
    <cellStyle name="Normal 99 23 2 2" xfId="10480"/>
    <cellStyle name="Normal 99 23 3" xfId="4608"/>
    <cellStyle name="Normal 99 23 3 2" xfId="9013"/>
    <cellStyle name="Normal 99 23 4" xfId="7551"/>
    <cellStyle name="Normal 99 24" xfId="3029"/>
    <cellStyle name="Normal 99 24 2" xfId="6080"/>
    <cellStyle name="Normal 99 24 2 2" xfId="10481"/>
    <cellStyle name="Normal 99 24 3" xfId="4609"/>
    <cellStyle name="Normal 99 24 3 2" xfId="9014"/>
    <cellStyle name="Normal 99 24 4" xfId="7552"/>
    <cellStyle name="Normal 99 25" xfId="3030"/>
    <cellStyle name="Normal 99 25 2" xfId="6081"/>
    <cellStyle name="Normal 99 25 2 2" xfId="10482"/>
    <cellStyle name="Normal 99 25 3" xfId="4610"/>
    <cellStyle name="Normal 99 25 3 2" xfId="9015"/>
    <cellStyle name="Normal 99 25 4" xfId="7553"/>
    <cellStyle name="Normal 99 26" xfId="3031"/>
    <cellStyle name="Normal 99 26 2" xfId="6082"/>
    <cellStyle name="Normal 99 26 2 2" xfId="10483"/>
    <cellStyle name="Normal 99 26 3" xfId="4611"/>
    <cellStyle name="Normal 99 26 3 2" xfId="9016"/>
    <cellStyle name="Normal 99 26 4" xfId="7554"/>
    <cellStyle name="Normal 99 27" xfId="3032"/>
    <cellStyle name="Normal 99 27 2" xfId="6083"/>
    <cellStyle name="Normal 99 27 2 2" xfId="10484"/>
    <cellStyle name="Normal 99 27 3" xfId="4612"/>
    <cellStyle name="Normal 99 27 3 2" xfId="9017"/>
    <cellStyle name="Normal 99 27 4" xfId="7555"/>
    <cellStyle name="Normal 99 28" xfId="6064"/>
    <cellStyle name="Normal 99 28 2" xfId="10465"/>
    <cellStyle name="Normal 99 29" xfId="4593"/>
    <cellStyle name="Normal 99 29 2" xfId="8998"/>
    <cellStyle name="Normal 99 3" xfId="3033"/>
    <cellStyle name="Normal 99 3 2" xfId="6084"/>
    <cellStyle name="Normal 99 3 2 2" xfId="10485"/>
    <cellStyle name="Normal 99 3 3" xfId="4613"/>
    <cellStyle name="Normal 99 3 3 2" xfId="9018"/>
    <cellStyle name="Normal 99 3 4" xfId="7556"/>
    <cellStyle name="Normal 99 30" xfId="7536"/>
    <cellStyle name="Normal 99 4" xfId="3034"/>
    <cellStyle name="Normal 99 4 2" xfId="6085"/>
    <cellStyle name="Normal 99 4 2 2" xfId="10486"/>
    <cellStyle name="Normal 99 4 3" xfId="4614"/>
    <cellStyle name="Normal 99 4 3 2" xfId="9019"/>
    <cellStyle name="Normal 99 4 4" xfId="7557"/>
    <cellStyle name="Normal 99 5" xfId="3035"/>
    <cellStyle name="Normal 99 5 2" xfId="6086"/>
    <cellStyle name="Normal 99 5 2 2" xfId="10487"/>
    <cellStyle name="Normal 99 5 3" xfId="4615"/>
    <cellStyle name="Normal 99 5 3 2" xfId="9020"/>
    <cellStyle name="Normal 99 5 4" xfId="7558"/>
    <cellStyle name="Normal 99 6" xfId="3036"/>
    <cellStyle name="Normal 99 6 2" xfId="6087"/>
    <cellStyle name="Normal 99 6 2 2" xfId="10488"/>
    <cellStyle name="Normal 99 6 3" xfId="4616"/>
    <cellStyle name="Normal 99 6 3 2" xfId="9021"/>
    <cellStyle name="Normal 99 6 4" xfId="7559"/>
    <cellStyle name="Normal 99 7" xfId="3037"/>
    <cellStyle name="Normal 99 7 2" xfId="6088"/>
    <cellStyle name="Normal 99 7 2 2" xfId="10489"/>
    <cellStyle name="Normal 99 7 3" xfId="4617"/>
    <cellStyle name="Normal 99 7 3 2" xfId="9022"/>
    <cellStyle name="Normal 99 7 4" xfId="7560"/>
    <cellStyle name="Normal 99 8" xfId="3038"/>
    <cellStyle name="Normal 99 8 2" xfId="6089"/>
    <cellStyle name="Normal 99 8 2 2" xfId="10490"/>
    <cellStyle name="Normal 99 8 3" xfId="4618"/>
    <cellStyle name="Normal 99 8 3 2" xfId="9023"/>
    <cellStyle name="Normal 99 8 4" xfId="7561"/>
    <cellStyle name="Normal 99 9" xfId="3039"/>
    <cellStyle name="Normal 99 9 2" xfId="6090"/>
    <cellStyle name="Normal 99 9 2 2" xfId="10491"/>
    <cellStyle name="Normal 99 9 3" xfId="4619"/>
    <cellStyle name="Normal 99 9 3 2" xfId="9024"/>
    <cellStyle name="Normal 99 9 4" xfId="7562"/>
    <cellStyle name="Porcentaje 10" xfId="3041"/>
    <cellStyle name="Porcentaje 11" xfId="3042"/>
    <cellStyle name="Porcentaje 12" xfId="3043"/>
    <cellStyle name="Porcentaje 13" xfId="3040"/>
    <cellStyle name="Porcentaje 14" xfId="4629"/>
    <cellStyle name="Porcentaje 15" xfId="3158"/>
    <cellStyle name="Porcentaje 16" xfId="4621"/>
    <cellStyle name="Porcentaje 16 2" xfId="9025"/>
    <cellStyle name="Porcentaje 2" xfId="3044"/>
    <cellStyle name="Porcentaje 2 2" xfId="3045"/>
    <cellStyle name="Porcentaje 2 3" xfId="3046"/>
    <cellStyle name="Porcentaje 3" xfId="3047"/>
    <cellStyle name="Porcentaje 3 2" xfId="3048"/>
    <cellStyle name="Porcentaje 4" xfId="3049"/>
    <cellStyle name="Porcentaje 4 2" xfId="3050"/>
    <cellStyle name="Porcentaje 5" xfId="3051"/>
    <cellStyle name="Porcentaje 5 2" xfId="3052"/>
    <cellStyle name="Porcentaje 6" xfId="3053"/>
    <cellStyle name="Porcentaje 6 2" xfId="3054"/>
    <cellStyle name="Porcentaje 7" xfId="3055"/>
    <cellStyle name="Porcentaje 7 2" xfId="3056"/>
    <cellStyle name="Porcentaje 8" xfId="3057"/>
    <cellStyle name="Porcentaje 8 2" xfId="3058"/>
    <cellStyle name="Porcentaje 9" xfId="3059"/>
    <cellStyle name="Porcentaje 9 2" xfId="3060"/>
    <cellStyle name="Porcentual 10 2" xfId="3061"/>
    <cellStyle name="Porcentual 15 2" xfId="3062"/>
    <cellStyle name="Porcentual 2" xfId="3063"/>
    <cellStyle name="Porcentual 2 10" xfId="3064"/>
    <cellStyle name="Porcentual 2 10 2" xfId="3065"/>
    <cellStyle name="Porcentual 2 11" xfId="3066"/>
    <cellStyle name="Porcentual 2 11 2" xfId="3067"/>
    <cellStyle name="Porcentual 2 12" xfId="3068"/>
    <cellStyle name="Porcentual 2 12 2" xfId="3069"/>
    <cellStyle name="Porcentual 2 13" xfId="3070"/>
    <cellStyle name="Porcentual 2 13 2" xfId="3071"/>
    <cellStyle name="Porcentual 2 14" xfId="3072"/>
    <cellStyle name="Porcentual 2 14 2" xfId="3073"/>
    <cellStyle name="Porcentual 2 15" xfId="3074"/>
    <cellStyle name="Porcentual 2 15 2" xfId="3075"/>
    <cellStyle name="Porcentual 2 16" xfId="3076"/>
    <cellStyle name="Porcentual 2 16 2" xfId="3077"/>
    <cellStyle name="Porcentual 2 17" xfId="3078"/>
    <cellStyle name="Porcentual 2 17 2" xfId="3079"/>
    <cellStyle name="Porcentual 2 18" xfId="3080"/>
    <cellStyle name="Porcentual 2 18 2" xfId="3081"/>
    <cellStyle name="Porcentual 2 19" xfId="3082"/>
    <cellStyle name="Porcentual 2 19 2" xfId="3083"/>
    <cellStyle name="Porcentual 2 2" xfId="3084"/>
    <cellStyle name="Porcentual 2 2 10" xfId="3085"/>
    <cellStyle name="Porcentual 2 2 2" xfId="3086"/>
    <cellStyle name="Porcentual 2 2 2 2" xfId="3087"/>
    <cellStyle name="Porcentual 2 2 3" xfId="3088"/>
    <cellStyle name="Porcentual 2 2 4" xfId="3089"/>
    <cellStyle name="Porcentual 2 2 5" xfId="3090"/>
    <cellStyle name="Porcentual 2 2 6" xfId="3091"/>
    <cellStyle name="Porcentual 2 2 7" xfId="3092"/>
    <cellStyle name="Porcentual 2 2 8" xfId="3093"/>
    <cellStyle name="Porcentual 2 2 9" xfId="3094"/>
    <cellStyle name="Porcentual 2 20" xfId="3095"/>
    <cellStyle name="Porcentual 2 20 2" xfId="3096"/>
    <cellStyle name="Porcentual 2 21" xfId="3097"/>
    <cellStyle name="Porcentual 2 3" xfId="3098"/>
    <cellStyle name="Porcentual 2 3 2" xfId="3099"/>
    <cellStyle name="Porcentual 2 4" xfId="3100"/>
    <cellStyle name="Porcentual 2 4 2" xfId="3101"/>
    <cellStyle name="Porcentual 2 5" xfId="3102"/>
    <cellStyle name="Porcentual 2 5 2" xfId="3103"/>
    <cellStyle name="Porcentual 2 6" xfId="3104"/>
    <cellStyle name="Porcentual 2 6 2" xfId="3105"/>
    <cellStyle name="Porcentual 2 7" xfId="3106"/>
    <cellStyle name="Porcentual 2 7 2" xfId="3107"/>
    <cellStyle name="Porcentual 2 8" xfId="3108"/>
    <cellStyle name="Porcentual 2 8 2" xfId="3109"/>
    <cellStyle name="Porcentual 2 9" xfId="3110"/>
    <cellStyle name="Porcentual 2 9 2" xfId="3111"/>
    <cellStyle name="Porcentual 3" xfId="3112"/>
    <cellStyle name="Porcentual 3 2" xfId="3113"/>
    <cellStyle name="Porcentual 3 2 10" xfId="3114"/>
    <cellStyle name="Porcentual 3 2 10 2" xfId="3115"/>
    <cellStyle name="Porcentual 3 2 11" xfId="3116"/>
    <cellStyle name="Porcentual 3 2 11 2" xfId="3117"/>
    <cellStyle name="Porcentual 3 2 12" xfId="3118"/>
    <cellStyle name="Porcentual 3 2 12 2" xfId="3119"/>
    <cellStyle name="Porcentual 3 2 13" xfId="3120"/>
    <cellStyle name="Porcentual 3 2 13 2" xfId="3121"/>
    <cellStyle name="Porcentual 3 2 14" xfId="3122"/>
    <cellStyle name="Porcentual 3 2 14 2" xfId="3123"/>
    <cellStyle name="Porcentual 3 2 15" xfId="3124"/>
    <cellStyle name="Porcentual 3 2 15 2" xfId="3125"/>
    <cellStyle name="Porcentual 3 2 16" xfId="3126"/>
    <cellStyle name="Porcentual 3 2 16 2" xfId="3127"/>
    <cellStyle name="Porcentual 3 2 17" xfId="3128"/>
    <cellStyle name="Porcentual 3 2 17 2" xfId="3129"/>
    <cellStyle name="Porcentual 3 2 18" xfId="3130"/>
    <cellStyle name="Porcentual 3 2 18 2" xfId="3131"/>
    <cellStyle name="Porcentual 3 2 19" xfId="3132"/>
    <cellStyle name="Porcentual 3 2 19 2" xfId="3133"/>
    <cellStyle name="Porcentual 3 2 2" xfId="3134"/>
    <cellStyle name="Porcentual 3 2 2 2" xfId="3135"/>
    <cellStyle name="Porcentual 3 2 20" xfId="3136"/>
    <cellStyle name="Porcentual 3 2 21" xfId="3137"/>
    <cellStyle name="Porcentual 3 2 22" xfId="3138"/>
    <cellStyle name="Porcentual 3 2 23" xfId="3139"/>
    <cellStyle name="Porcentual 3 2 24" xfId="3140"/>
    <cellStyle name="Porcentual 3 2 3" xfId="3141"/>
    <cellStyle name="Porcentual 3 2 4" xfId="3142"/>
    <cellStyle name="Porcentual 3 2 5" xfId="3143"/>
    <cellStyle name="Porcentual 3 2 6" xfId="3144"/>
    <cellStyle name="Porcentual 3 2 6 2" xfId="3145"/>
    <cellStyle name="Porcentual 3 2 7" xfId="3146"/>
    <cellStyle name="Porcentual 3 2 7 2" xfId="3147"/>
    <cellStyle name="Porcentual 3 2 8" xfId="3148"/>
    <cellStyle name="Porcentual 3 2 8 2" xfId="3149"/>
    <cellStyle name="Porcentual 3 2 9" xfId="3150"/>
    <cellStyle name="Porcentual 3 2 9 2" xfId="3151"/>
    <cellStyle name="Porcentual 3 3" xfId="3152"/>
    <cellStyle name="Porcentual 4 2" xfId="3153"/>
    <cellStyle name="Porcentual 5 2" xfId="3154"/>
    <cellStyle name="Porcentual 6 2" xfId="3155"/>
    <cellStyle name="Porcentual 6 3" xfId="3156"/>
  </cellStyles>
  <dxfs count="0"/>
  <tableStyles count="0" defaultTableStyle="TableStyleMedium9" defaultPivotStyle="PivotStyleLight16"/>
  <colors>
    <mruColors>
      <color rgb="FFFF63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9525</xdr:rowOff>
    </xdr:to>
    <xdr:pic>
      <xdr:nvPicPr>
        <xdr:cNvPr id="2" name="1 Imagen" descr="http://intranetxm/nosotros/Manual%20de%20Identidad%20XM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100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904875</xdr:colOff>
      <xdr:row>4</xdr:row>
      <xdr:rowOff>95250</xdr:rowOff>
    </xdr:to>
    <xdr:pic>
      <xdr:nvPicPr>
        <xdr:cNvPr id="2" name="1 Imagen" descr="http://intranetxm/nosotros/Manual%20de%20Identidad%20XM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76300" cy="873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876300</xdr:colOff>
      <xdr:row>4</xdr:row>
      <xdr:rowOff>133350</xdr:rowOff>
    </xdr:to>
    <xdr:pic>
      <xdr:nvPicPr>
        <xdr:cNvPr id="2" name="1 Imagen" descr="http://intranetxm/nosotros/Manual%20de%20Identidad%20XM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873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4</xdr:row>
      <xdr:rowOff>85725</xdr:rowOff>
    </xdr:to>
    <xdr:pic>
      <xdr:nvPicPr>
        <xdr:cNvPr id="2" name="1 Imagen" descr="http://intranetxm/nosotros/Manual%20de%20Identidad%20XM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873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4</xdr:row>
      <xdr:rowOff>85725</xdr:rowOff>
    </xdr:to>
    <xdr:pic>
      <xdr:nvPicPr>
        <xdr:cNvPr id="2" name="1 Imagen" descr="http://intranetxm/nosotros/Manual%20de%20Identidad%20XM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873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4</xdr:row>
      <xdr:rowOff>85725</xdr:rowOff>
    </xdr:to>
    <xdr:pic>
      <xdr:nvPicPr>
        <xdr:cNvPr id="2" name="1 Imagen" descr="http://intranetxm/nosotros/Manual%20de%20Identidad%20XM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873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4</xdr:row>
      <xdr:rowOff>85725</xdr:rowOff>
    </xdr:to>
    <xdr:pic>
      <xdr:nvPicPr>
        <xdr:cNvPr id="2" name="1 Imagen" descr="http://intranetxm/nosotros/Manual%20de%20Identidad%20XM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873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4</xdr:row>
      <xdr:rowOff>85725</xdr:rowOff>
    </xdr:to>
    <xdr:pic>
      <xdr:nvPicPr>
        <xdr:cNvPr id="2" name="1 Imagen" descr="http://intranetxm/nosotros/Manual%20de%20Identidad%20XM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873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29"/>
  <sheetViews>
    <sheetView showGridLines="0" tabSelected="1" zoomScaleNormal="100" workbookViewId="0">
      <pane xSplit="1" ySplit="7" topLeftCell="B8" activePane="bottomRight" state="frozen"/>
      <selection pane="bottomLeft" activeCell="A8" sqref="A8"/>
      <selection pane="topRight" activeCell="B1" sqref="B1"/>
      <selection pane="bottomRight" activeCell="M25" sqref="M25"/>
    </sheetView>
  </sheetViews>
  <sheetFormatPr defaultColWidth="11.42578125" defaultRowHeight="12.75"/>
  <cols>
    <col min="1" max="1" width="35.42578125" customWidth="1"/>
    <col min="2" max="2" width="18.28515625" customWidth="1"/>
    <col min="3" max="3" width="17.28515625" customWidth="1"/>
  </cols>
  <sheetData>
    <row r="1" spans="1:3" s="3" customFormat="1"/>
    <row r="2" spans="1:3" s="3" customFormat="1"/>
    <row r="3" spans="1:3" s="3" customFormat="1">
      <c r="B3" s="153" t="s">
        <v>0</v>
      </c>
      <c r="C3" s="153"/>
    </row>
    <row r="4" spans="1:3" s="3" customFormat="1">
      <c r="B4" s="153" t="s">
        <v>1</v>
      </c>
      <c r="C4" s="153"/>
    </row>
    <row r="5" spans="1:3" s="3" customFormat="1" ht="27" thickBot="1">
      <c r="B5" s="33"/>
      <c r="C5" s="33"/>
    </row>
    <row r="6" spans="1:3" ht="18.75" customHeight="1" thickBot="1">
      <c r="B6" s="76">
        <v>41791</v>
      </c>
    </row>
    <row r="7" spans="1:3" ht="16.5" thickBot="1">
      <c r="A7" s="26" t="s">
        <v>2</v>
      </c>
      <c r="B7" s="45" t="s">
        <v>3</v>
      </c>
    </row>
    <row r="8" spans="1:3" s="20" customFormat="1" ht="22.5" customHeight="1">
      <c r="A8" s="64" t="s">
        <v>4</v>
      </c>
      <c r="B8" s="40">
        <f>+Actualización!$C$13</f>
        <v>113.98</v>
      </c>
    </row>
    <row r="9" spans="1:3" s="20" customFormat="1" ht="22.5" customHeight="1">
      <c r="A9" s="36" t="s">
        <v>5</v>
      </c>
      <c r="B9" s="41">
        <f>+Actualización!D13</f>
        <v>116.81</v>
      </c>
    </row>
    <row r="10" spans="1:3" s="20" customFormat="1" ht="22.5" customHeight="1">
      <c r="A10" s="37" t="s">
        <v>6</v>
      </c>
      <c r="B10" s="42">
        <f>+(Insumos!K25/Insumos!$F$12)*(B9/B8)</f>
        <v>5033082295.9437876</v>
      </c>
    </row>
    <row r="11" spans="1:3" s="20" customFormat="1" ht="22.5" customHeight="1">
      <c r="A11" s="37" t="s">
        <v>7</v>
      </c>
      <c r="B11" s="42">
        <f>+(Insumos!K26/Insumos!$F$12)*(B9/B8)</f>
        <v>2929628753.3711615</v>
      </c>
    </row>
    <row r="12" spans="1:3" s="20" customFormat="1" ht="22.5" customHeight="1">
      <c r="A12" s="37" t="s">
        <v>8</v>
      </c>
      <c r="B12" s="42">
        <f>Insumos!C49*(B9/B8)</f>
        <v>189495222.34163889</v>
      </c>
    </row>
    <row r="13" spans="1:3" s="20" customFormat="1" ht="22.5" customHeight="1" thickBot="1">
      <c r="A13" s="38" t="s">
        <v>9</v>
      </c>
      <c r="B13" s="43">
        <f>+SUM(B10:B12)</f>
        <v>8152206271.6565876</v>
      </c>
    </row>
    <row r="15" spans="1:3" ht="15">
      <c r="A15" s="35" t="s">
        <v>10</v>
      </c>
    </row>
    <row r="16" spans="1:3" ht="13.5" thickBot="1"/>
    <row r="17" spans="1:5" s="20" customFormat="1" ht="22.5" customHeight="1">
      <c r="A17" s="39" t="s">
        <v>11</v>
      </c>
      <c r="B17" s="44">
        <f>+B13*0.7</f>
        <v>5706544390.1596107</v>
      </c>
    </row>
    <row r="18" spans="1:5" s="20" customFormat="1" ht="22.5" customHeight="1">
      <c r="A18" s="37" t="s">
        <v>12</v>
      </c>
      <c r="B18" s="42">
        <f>+B13*0.25</f>
        <v>2038051567.9141469</v>
      </c>
    </row>
    <row r="19" spans="1:5" s="20" customFormat="1" ht="22.5" customHeight="1" thickBot="1">
      <c r="A19" s="38" t="s">
        <v>13</v>
      </c>
      <c r="B19" s="43">
        <f>+B13*0.05</f>
        <v>407610313.58282942</v>
      </c>
    </row>
    <row r="22" spans="1:5">
      <c r="C22" s="59"/>
      <c r="D22" s="59"/>
      <c r="E22" s="81"/>
    </row>
    <row r="25" spans="1:5">
      <c r="B25" s="60"/>
    </row>
    <row r="26" spans="1:5">
      <c r="B26" s="60"/>
    </row>
    <row r="27" spans="1:5">
      <c r="B27" s="60"/>
    </row>
    <row r="28" spans="1:5">
      <c r="B28" s="60"/>
    </row>
    <row r="29" spans="1:5">
      <c r="B29" s="60"/>
    </row>
  </sheetData>
  <mergeCells count="2">
    <mergeCell ref="B3:C3"/>
    <mergeCell ref="B4:C4"/>
  </mergeCells>
  <phoneticPr fontId="7" type="noConversion"/>
  <pageMargins left="0.75" right="0.75" top="1" bottom="1" header="0" footer="0"/>
  <pageSetup orientation="portrait" verticalDpi="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3:N55"/>
  <sheetViews>
    <sheetView showGridLines="0" zoomScaleNormal="100" workbookViewId="0">
      <selection activeCell="M24" sqref="M24"/>
    </sheetView>
  </sheetViews>
  <sheetFormatPr defaultColWidth="11.42578125" defaultRowHeight="12.75"/>
  <cols>
    <col min="1" max="1" width="1.140625" customWidth="1"/>
    <col min="2" max="2" width="23" customWidth="1"/>
    <col min="3" max="3" width="18.5703125" bestFit="1" customWidth="1"/>
    <col min="4" max="4" width="7.28515625" customWidth="1"/>
    <col min="5" max="5" width="20.42578125" bestFit="1" customWidth="1"/>
    <col min="6" max="6" width="22" style="12" bestFit="1" customWidth="1"/>
    <col min="7" max="7" width="5.7109375" customWidth="1"/>
    <col min="8" max="8" width="17.140625" bestFit="1" customWidth="1"/>
    <col min="9" max="10" width="18.42578125" bestFit="1" customWidth="1"/>
    <col min="11" max="11" width="18.28515625" customWidth="1"/>
    <col min="12" max="12" width="12.28515625" bestFit="1" customWidth="1"/>
    <col min="13" max="13" width="16.85546875" bestFit="1" customWidth="1"/>
    <col min="14" max="14" width="14.85546875" bestFit="1" customWidth="1"/>
  </cols>
  <sheetData>
    <row r="3" spans="2:14" ht="20.25">
      <c r="D3" s="5" t="s">
        <v>14</v>
      </c>
    </row>
    <row r="4" spans="2:14" ht="15">
      <c r="F4" s="75" t="s">
        <v>15</v>
      </c>
    </row>
    <row r="8" spans="2:14" ht="18">
      <c r="B8" s="19" t="s">
        <v>16</v>
      </c>
    </row>
    <row r="10" spans="2:14" ht="13.5" thickBot="1">
      <c r="B10" s="8" t="s">
        <v>17</v>
      </c>
      <c r="C10" s="6">
        <v>2014</v>
      </c>
    </row>
    <row r="11" spans="2:14" ht="30.75" customHeight="1" thickBot="1">
      <c r="B11" s="157" t="s">
        <v>18</v>
      </c>
      <c r="C11" s="158"/>
      <c r="E11" s="62" t="s">
        <v>19</v>
      </c>
      <c r="F11" s="61">
        <f>+C17+C38+(C49*12)</f>
        <v>86957895696.220428</v>
      </c>
      <c r="H11" s="154" t="s">
        <v>20</v>
      </c>
      <c r="I11" s="155"/>
      <c r="J11" s="155"/>
      <c r="K11" s="155"/>
      <c r="L11" s="156"/>
    </row>
    <row r="12" spans="2:14" ht="16.5" thickBot="1">
      <c r="B12" s="7"/>
      <c r="C12" s="7"/>
      <c r="E12" s="23" t="s">
        <v>21</v>
      </c>
      <c r="F12" s="34">
        <v>7</v>
      </c>
      <c r="H12" s="23" t="s">
        <v>22</v>
      </c>
      <c r="I12" s="58" t="s">
        <v>23</v>
      </c>
      <c r="J12" s="151" t="s">
        <v>24</v>
      </c>
      <c r="K12" s="151" t="s">
        <v>25</v>
      </c>
      <c r="L12" s="152" t="s">
        <v>26</v>
      </c>
    </row>
    <row r="13" spans="2:14" ht="15">
      <c r="H13" s="50" t="s">
        <v>27</v>
      </c>
      <c r="I13" s="47">
        <v>4471088129.6609001</v>
      </c>
      <c r="J13" s="47">
        <v>980612835.531618</v>
      </c>
      <c r="K13" s="47">
        <v>525097858.27552003</v>
      </c>
      <c r="L13" s="47">
        <v>90953291.961665094</v>
      </c>
      <c r="M13" s="63"/>
      <c r="N13" s="66"/>
    </row>
    <row r="14" spans="2:14" ht="18">
      <c r="B14" s="4" t="s">
        <v>28</v>
      </c>
      <c r="H14" s="51" t="s">
        <v>29</v>
      </c>
      <c r="I14" s="48">
        <v>4493055223.4721804</v>
      </c>
      <c r="J14" s="48">
        <v>985430726.28348505</v>
      </c>
      <c r="K14" s="48">
        <v>527677738.96190602</v>
      </c>
      <c r="L14" s="48">
        <v>85959723.444755107</v>
      </c>
      <c r="M14" s="63"/>
      <c r="N14" s="66"/>
    </row>
    <row r="15" spans="2:14" ht="18">
      <c r="B15" s="4"/>
      <c r="H15" s="51" t="s">
        <v>30</v>
      </c>
      <c r="I15" s="48">
        <v>4521298629.8009796</v>
      </c>
      <c r="J15" s="48">
        <v>991625157.25016999</v>
      </c>
      <c r="K15" s="48">
        <v>530994728.41583103</v>
      </c>
      <c r="L15" s="48">
        <v>80914031.851497203</v>
      </c>
      <c r="M15" s="63"/>
      <c r="N15" s="66"/>
    </row>
    <row r="16" spans="2:14" ht="15">
      <c r="H16" s="51" t="s">
        <v>31</v>
      </c>
      <c r="I16" s="48">
        <v>4538950758.7564697</v>
      </c>
      <c r="J16" s="48">
        <v>995496676.60434794</v>
      </c>
      <c r="K16" s="48">
        <v>533067846.824534</v>
      </c>
      <c r="L16" s="48">
        <v>88007326.417578697</v>
      </c>
      <c r="M16" s="63"/>
      <c r="N16" s="66"/>
    </row>
    <row r="17" spans="2:14" ht="16.5" thickBot="1">
      <c r="B17" s="16" t="s">
        <v>32</v>
      </c>
      <c r="C17" s="17">
        <f>+(C19+F19)</f>
        <v>57122914427</v>
      </c>
      <c r="E17" s="9" t="s">
        <v>33</v>
      </c>
      <c r="F17" s="14">
        <v>56641462000</v>
      </c>
      <c r="H17" s="57" t="s">
        <v>34</v>
      </c>
      <c r="I17" s="49">
        <v>4559741043.9707203</v>
      </c>
      <c r="J17" s="49">
        <v>1000056466.06593</v>
      </c>
      <c r="K17" s="55">
        <v>535509519.61700702</v>
      </c>
      <c r="L17" s="49">
        <v>85376904.5049133</v>
      </c>
      <c r="M17" s="63"/>
      <c r="N17" s="66"/>
    </row>
    <row r="18" spans="2:14" ht="13.5" thickBot="1">
      <c r="C18" s="15"/>
      <c r="H18" s="46" t="s">
        <v>35</v>
      </c>
      <c r="I18" s="52">
        <f>+SUM(I13:I17)</f>
        <v>22584133785.661247</v>
      </c>
      <c r="J18" s="53">
        <f>+SUM(J13:J17)</f>
        <v>4953221861.7355518</v>
      </c>
      <c r="K18" s="56">
        <f>+SUM(K13:K17)</f>
        <v>2652347692.0947981</v>
      </c>
      <c r="L18" s="54">
        <f>+SUM(L13:L17)</f>
        <v>431211278.18040943</v>
      </c>
    </row>
    <row r="19" spans="2:14">
      <c r="B19" s="10" t="s">
        <v>36</v>
      </c>
      <c r="C19" s="14">
        <f>+C21</f>
        <v>56641462000</v>
      </c>
      <c r="E19" s="11" t="s">
        <v>37</v>
      </c>
      <c r="F19" s="14">
        <f>+F21-(F22-F23)</f>
        <v>481452427.00000006</v>
      </c>
    </row>
    <row r="20" spans="2:14">
      <c r="C20" s="15"/>
      <c r="I20" s="59"/>
    </row>
    <row r="21" spans="2:14" ht="18">
      <c r="B21" s="10" t="s">
        <v>38</v>
      </c>
      <c r="C21" s="14">
        <f>+F17*(C25/100)</f>
        <v>56641462000</v>
      </c>
      <c r="E21" s="11" t="s">
        <v>39</v>
      </c>
      <c r="F21" s="14">
        <f>+F17*(F25/100)</f>
        <v>481452427.00000006</v>
      </c>
      <c r="H21" s="65" t="s">
        <v>40</v>
      </c>
      <c r="K21" s="66"/>
    </row>
    <row r="22" spans="2:14">
      <c r="B22" s="10" t="s">
        <v>41</v>
      </c>
      <c r="C22" s="14">
        <v>0</v>
      </c>
      <c r="E22" s="11" t="s">
        <v>42</v>
      </c>
      <c r="F22" s="13">
        <v>0</v>
      </c>
      <c r="K22" s="66"/>
    </row>
    <row r="23" spans="2:14" ht="13.5" thickBot="1">
      <c r="B23" s="10" t="s">
        <v>43</v>
      </c>
      <c r="C23" s="14">
        <v>0</v>
      </c>
      <c r="E23" s="11" t="s">
        <v>44</v>
      </c>
      <c r="F23" s="13">
        <v>0</v>
      </c>
    </row>
    <row r="24" spans="2:14" ht="39" thickBot="1">
      <c r="C24" s="15"/>
      <c r="H24" s="69" t="s">
        <v>45</v>
      </c>
      <c r="I24" s="69" t="s">
        <v>46</v>
      </c>
      <c r="J24" s="69" t="s">
        <v>47</v>
      </c>
      <c r="K24" s="69" t="s">
        <v>48</v>
      </c>
    </row>
    <row r="25" spans="2:14" ht="15">
      <c r="B25" s="10" t="s">
        <v>49</v>
      </c>
      <c r="C25" s="14">
        <v>100</v>
      </c>
      <c r="E25" s="11" t="s">
        <v>50</v>
      </c>
      <c r="F25" s="13">
        <v>0.85</v>
      </c>
      <c r="H25" s="67" t="s">
        <v>51</v>
      </c>
      <c r="I25" s="74">
        <f>+C17</f>
        <v>57122914427</v>
      </c>
      <c r="J25" s="74">
        <f>+I18</f>
        <v>22584133785.661247</v>
      </c>
      <c r="K25" s="71">
        <f>+I25-J25-C29</f>
        <v>34378007367.876984</v>
      </c>
    </row>
    <row r="26" spans="2:14" ht="15.75" thickBot="1">
      <c r="C26" s="2"/>
      <c r="H26" s="68" t="s">
        <v>52</v>
      </c>
      <c r="I26" s="80">
        <f>+C38</f>
        <v>27616130269.220425</v>
      </c>
      <c r="J26" s="80">
        <f>+J18+K18</f>
        <v>7605569553.8303499</v>
      </c>
      <c r="K26" s="73">
        <f>+I26-J26</f>
        <v>20010560715.390076</v>
      </c>
    </row>
    <row r="27" spans="2:14" ht="13.5" thickBot="1">
      <c r="C27" s="2"/>
      <c r="E27" s="11" t="s">
        <v>53</v>
      </c>
      <c r="F27" s="14">
        <v>0</v>
      </c>
    </row>
    <row r="28" spans="2:14" ht="36.75">
      <c r="B28" s="84" t="s">
        <v>54</v>
      </c>
      <c r="C28" s="83">
        <v>131000000</v>
      </c>
      <c r="E28" s="11" t="s">
        <v>55</v>
      </c>
      <c r="F28" s="14">
        <v>1</v>
      </c>
      <c r="H28" s="67" t="s">
        <v>56</v>
      </c>
      <c r="I28" s="70">
        <f>+C40</f>
        <v>23530399000</v>
      </c>
      <c r="J28" s="70">
        <f>+J18</f>
        <v>4953221861.7355518</v>
      </c>
      <c r="K28" s="71">
        <f>+I28-J28</f>
        <v>18577177138.26445</v>
      </c>
    </row>
    <row r="29" spans="2:14" ht="37.5" thickBot="1">
      <c r="B29" s="84" t="s">
        <v>57</v>
      </c>
      <c r="C29" s="83">
        <f>+C28*Actualización!C13/Actualización!C17</f>
        <v>160773273.46176878</v>
      </c>
      <c r="E29" s="11" t="s">
        <v>58</v>
      </c>
      <c r="F29" s="14">
        <f>+F27/F28</f>
        <v>0</v>
      </c>
      <c r="H29" s="68" t="s">
        <v>59</v>
      </c>
      <c r="I29" s="72">
        <f>+C42</f>
        <v>5157144000</v>
      </c>
      <c r="J29" s="72">
        <f>+K18</f>
        <v>2652347692.0947981</v>
      </c>
      <c r="K29" s="73">
        <f>+I29-J29</f>
        <v>2504796307.9052019</v>
      </c>
    </row>
    <row r="30" spans="2:14">
      <c r="C30" s="2"/>
      <c r="E30" s="11" t="s">
        <v>60</v>
      </c>
      <c r="F30" s="14">
        <f>+F29/F17</f>
        <v>0</v>
      </c>
    </row>
    <row r="31" spans="2:14">
      <c r="C31" s="2"/>
      <c r="E31" s="11" t="s">
        <v>61</v>
      </c>
      <c r="F31" s="109">
        <f>(110+1.85*F30+0.015*C25*F30-0.0075*(C25^2)+F32)/100</f>
        <v>0.35850000000000004</v>
      </c>
    </row>
    <row r="32" spans="2:14">
      <c r="C32" s="2"/>
      <c r="E32" s="11" t="s">
        <v>62</v>
      </c>
      <c r="F32" s="108">
        <f>+IF(AND(F30&lt;=100,C25&lt;=100),0.85,IF(AND(C25&gt;100,E30&lt;=100),0.425,IF(E30&gt;100,0)))</f>
        <v>0.85</v>
      </c>
    </row>
    <row r="33" spans="2:6">
      <c r="C33" s="2"/>
      <c r="E33" s="11" t="s">
        <v>63</v>
      </c>
      <c r="F33" s="108">
        <f>+F31*F17</f>
        <v>20305964127.000004</v>
      </c>
    </row>
    <row r="34" spans="2:6">
      <c r="C34" s="2"/>
      <c r="F34"/>
    </row>
    <row r="35" spans="2:6" ht="18">
      <c r="B35" s="4" t="s">
        <v>64</v>
      </c>
      <c r="F35"/>
    </row>
    <row r="36" spans="2:6">
      <c r="F36"/>
    </row>
    <row r="37" spans="2:6">
      <c r="F37"/>
    </row>
    <row r="38" spans="2:6" ht="39">
      <c r="B38" s="16" t="s">
        <v>65</v>
      </c>
      <c r="C38" s="17">
        <f>+(C40-C41+C42)</f>
        <v>27616130269.220425</v>
      </c>
      <c r="E38" s="84" t="s">
        <v>66</v>
      </c>
      <c r="F38" s="83">
        <v>873000000</v>
      </c>
    </row>
    <row r="39" spans="2:6" ht="38.25">
      <c r="E39" s="84" t="s">
        <v>67</v>
      </c>
      <c r="F39" s="83">
        <f>+F38*Actualización!C13/Actualización!C17</f>
        <v>1071412730.7795736</v>
      </c>
    </row>
    <row r="40" spans="2:6">
      <c r="B40" s="10" t="s">
        <v>68</v>
      </c>
      <c r="C40" s="14">
        <f>23530399000</f>
        <v>23530399000</v>
      </c>
      <c r="F40"/>
    </row>
    <row r="41" spans="2:6">
      <c r="B41" s="10" t="s">
        <v>69</v>
      </c>
      <c r="C41" s="14">
        <f>+F39</f>
        <v>1071412730.7795736</v>
      </c>
      <c r="F41"/>
    </row>
    <row r="42" spans="2:6">
      <c r="B42" s="10" t="s">
        <v>70</v>
      </c>
      <c r="C42" s="14">
        <f>5157144000</f>
        <v>5157144000</v>
      </c>
      <c r="F42"/>
    </row>
    <row r="43" spans="2:6">
      <c r="F43"/>
    </row>
    <row r="44" spans="2:6">
      <c r="F44"/>
    </row>
    <row r="45" spans="2:6">
      <c r="F45"/>
    </row>
    <row r="46" spans="2:6">
      <c r="F46"/>
    </row>
    <row r="47" spans="2:6" ht="18">
      <c r="B47" s="4" t="s">
        <v>71</v>
      </c>
      <c r="F47"/>
    </row>
    <row r="48" spans="2:6">
      <c r="F48"/>
    </row>
    <row r="49" spans="2:6" ht="15.75">
      <c r="B49" s="16" t="s">
        <v>72</v>
      </c>
      <c r="C49" s="18">
        <f>+C51*C52</f>
        <v>184904250</v>
      </c>
      <c r="F49"/>
    </row>
    <row r="50" spans="2:6">
      <c r="C50" s="22"/>
      <c r="F50"/>
    </row>
    <row r="51" spans="2:6">
      <c r="B51" s="10" t="s">
        <v>73</v>
      </c>
      <c r="C51" s="21">
        <f>+C54/C55</f>
        <v>184904250</v>
      </c>
    </row>
    <row r="52" spans="2:6">
      <c r="B52" s="10" t="s">
        <v>74</v>
      </c>
      <c r="C52" s="21">
        <v>1</v>
      </c>
    </row>
    <row r="53" spans="2:6">
      <c r="C53" s="22"/>
    </row>
    <row r="54" spans="2:6">
      <c r="B54" s="10" t="s">
        <v>75</v>
      </c>
      <c r="C54" s="21">
        <v>2218851000</v>
      </c>
    </row>
    <row r="55" spans="2:6">
      <c r="B55" s="10" t="s">
        <v>76</v>
      </c>
      <c r="C55" s="21">
        <v>12</v>
      </c>
    </row>
  </sheetData>
  <mergeCells count="2">
    <mergeCell ref="H11:L11"/>
    <mergeCell ref="B11:C11"/>
  </mergeCells>
  <phoneticPr fontId="7" type="noConversion"/>
  <pageMargins left="0.75" right="0.75" top="1" bottom="1" header="0" footer="0"/>
  <pageSetup orientation="portrait" verticalDpi="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showGridLines="0" zoomScale="89" zoomScaleNormal="89" workbookViewId="0"/>
  </sheetViews>
  <sheetFormatPr defaultColWidth="11.42578125" defaultRowHeight="12.75"/>
  <cols>
    <col min="1" max="1" width="3.42578125" customWidth="1"/>
    <col min="2" max="2" width="22.28515625" style="24" customWidth="1"/>
    <col min="3" max="3" width="21.7109375" customWidth="1"/>
    <col min="4" max="4" width="16" customWidth="1"/>
    <col min="5" max="5" width="15" bestFit="1" customWidth="1"/>
  </cols>
  <sheetData>
    <row r="1" spans="1:4">
      <c r="B1"/>
    </row>
    <row r="2" spans="1:4">
      <c r="B2"/>
    </row>
    <row r="3" spans="1:4" ht="20.25">
      <c r="B3"/>
      <c r="D3" s="5" t="s">
        <v>77</v>
      </c>
    </row>
    <row r="4" spans="1:4">
      <c r="B4"/>
    </row>
    <row r="5" spans="1:4">
      <c r="B5"/>
    </row>
    <row r="6" spans="1:4">
      <c r="B6"/>
    </row>
    <row r="7" spans="1:4">
      <c r="B7"/>
    </row>
    <row r="8" spans="1:4">
      <c r="B8"/>
    </row>
    <row r="9" spans="1:4" ht="18">
      <c r="B9" s="4" t="s">
        <v>78</v>
      </c>
    </row>
    <row r="10" spans="1:4">
      <c r="B10"/>
    </row>
    <row r="11" spans="1:4" s="1" customFormat="1" ht="13.5" thickBot="1">
      <c r="A11"/>
      <c r="B11"/>
      <c r="C11"/>
      <c r="D11"/>
    </row>
    <row r="12" spans="1:4" s="30" customFormat="1" ht="18.75" thickBot="1">
      <c r="B12" s="25" t="s">
        <v>79</v>
      </c>
      <c r="C12" s="31">
        <v>41609</v>
      </c>
      <c r="D12" s="32">
        <v>41760</v>
      </c>
    </row>
    <row r="13" spans="1:4" ht="36.75" thickBot="1">
      <c r="B13" s="27" t="s">
        <v>80</v>
      </c>
      <c r="C13" s="28">
        <v>113.98</v>
      </c>
      <c r="D13" s="29">
        <v>116.81</v>
      </c>
    </row>
    <row r="14" spans="1:4" ht="21.75" customHeight="1">
      <c r="B14"/>
    </row>
    <row r="15" spans="1:4" ht="21.75" customHeight="1" thickBot="1">
      <c r="B15"/>
    </row>
    <row r="16" spans="1:4" ht="21.75" customHeight="1" thickBot="1">
      <c r="B16" s="82" t="s">
        <v>79</v>
      </c>
      <c r="C16" s="79">
        <v>39417</v>
      </c>
    </row>
    <row r="17" spans="2:3" ht="21.75" customHeight="1" thickBot="1">
      <c r="B17" s="78" t="s">
        <v>81</v>
      </c>
      <c r="C17" s="77">
        <v>92.872277080000003</v>
      </c>
    </row>
    <row r="18" spans="2:3" ht="21.75" customHeight="1">
      <c r="B18"/>
    </row>
    <row r="19" spans="2:3" ht="21.75" customHeight="1">
      <c r="B19"/>
    </row>
    <row r="20" spans="2:3" ht="21.75" customHeight="1">
      <c r="B20"/>
    </row>
    <row r="21" spans="2:3" ht="21.75" customHeight="1">
      <c r="B21"/>
    </row>
    <row r="22" spans="2:3" ht="21.75" customHeight="1">
      <c r="B22"/>
    </row>
    <row r="23" spans="2:3" ht="21.75" customHeight="1">
      <c r="B23"/>
    </row>
    <row r="24" spans="2:3" ht="21.75" customHeight="1">
      <c r="B24"/>
    </row>
    <row r="25" spans="2:3">
      <c r="B25"/>
    </row>
    <row r="26" spans="2:3">
      <c r="B26"/>
    </row>
    <row r="27" spans="2:3">
      <c r="B27"/>
    </row>
    <row r="28" spans="2:3">
      <c r="B28"/>
    </row>
    <row r="29" spans="2:3">
      <c r="B29"/>
    </row>
    <row r="30" spans="2:3">
      <c r="B30"/>
    </row>
  </sheetData>
  <phoneticPr fontId="7" type="noConversion"/>
  <pageMargins left="0.75" right="0.75" top="1" bottom="1" header="0" footer="0"/>
  <pageSetup orientation="portrait" verticalDpi="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62"/>
  <sheetViews>
    <sheetView showGridLines="0" topLeftCell="B1" workbookViewId="0">
      <pane xSplit="1" ySplit="8" topLeftCell="C9" activePane="bottomRight" state="frozen"/>
      <selection activeCell="B1" sqref="B1"/>
      <selection pane="bottomLeft" activeCell="B9" sqref="B9"/>
      <selection pane="topRight" activeCell="C1" sqref="C1"/>
      <selection pane="bottomRight" activeCell="C9" sqref="C9"/>
    </sheetView>
  </sheetViews>
  <sheetFormatPr defaultColWidth="11.42578125" defaultRowHeight="12.75"/>
  <cols>
    <col min="1" max="1" width="12.28515625" customWidth="1"/>
    <col min="2" max="2" width="7.42578125" bestFit="1" customWidth="1"/>
    <col min="3" max="3" width="10.140625" customWidth="1"/>
    <col min="4" max="4" width="15.28515625" customWidth="1"/>
    <col min="5" max="5" width="16.5703125" bestFit="1" customWidth="1"/>
    <col min="6" max="6" width="13.85546875" bestFit="1" customWidth="1"/>
    <col min="7" max="7" width="14.5703125" bestFit="1" customWidth="1"/>
    <col min="8" max="8" width="13.5703125" bestFit="1" customWidth="1"/>
    <col min="9" max="9" width="14.42578125" bestFit="1" customWidth="1"/>
    <col min="10" max="11" width="16.5703125" bestFit="1" customWidth="1"/>
    <col min="12" max="12" width="14.5703125" bestFit="1" customWidth="1"/>
    <col min="13" max="13" width="16.28515625" bestFit="1" customWidth="1"/>
    <col min="14" max="14" width="13.5703125" bestFit="1" customWidth="1"/>
    <col min="15" max="15" width="14.85546875" bestFit="1" customWidth="1"/>
    <col min="16" max="16" width="23" bestFit="1" customWidth="1"/>
    <col min="17" max="17" width="16.5703125" bestFit="1" customWidth="1"/>
    <col min="18" max="18" width="20.85546875" bestFit="1" customWidth="1"/>
  </cols>
  <sheetData>
    <row r="2" spans="2:19" ht="23.25">
      <c r="D2" s="105" t="s">
        <v>82</v>
      </c>
    </row>
    <row r="4" spans="2:19">
      <c r="P4" s="140" t="s">
        <v>83</v>
      </c>
      <c r="Q4" s="139">
        <v>16463910.821097124</v>
      </c>
    </row>
    <row r="5" spans="2:19">
      <c r="P5" s="140" t="s">
        <v>84</v>
      </c>
      <c r="Q5" s="139">
        <v>1773051307.6293008</v>
      </c>
    </row>
    <row r="6" spans="2:19" ht="13.5" thickBot="1">
      <c r="D6" s="59"/>
      <c r="E6" s="59"/>
      <c r="F6" s="59"/>
      <c r="J6" s="59"/>
      <c r="K6" s="59"/>
      <c r="Q6" s="59"/>
    </row>
    <row r="7" spans="2:19" ht="13.5" thickBot="1">
      <c r="D7" s="127">
        <f>+SUM(D9:D162)</f>
        <v>514627531.12000012</v>
      </c>
      <c r="E7" s="127">
        <f t="shared" ref="E7:F7" si="0">+SUM(E9:E162)</f>
        <v>5466500533.6199999</v>
      </c>
      <c r="F7" s="127">
        <f t="shared" si="0"/>
        <v>14800207.516069446</v>
      </c>
      <c r="J7" s="127">
        <f>+'Presupuesto ingresos 2014'!B18</f>
        <v>2038051567.9141469</v>
      </c>
      <c r="K7" s="126">
        <f>+'Presupuesto ingresos 2014'!B17</f>
        <v>5706544390.1596107</v>
      </c>
      <c r="Q7" s="127">
        <f>+SUM(Q9:Q162)</f>
        <v>1789515218.450398</v>
      </c>
    </row>
    <row r="8" spans="2:19" s="1" customFormat="1" ht="39" thickBot="1">
      <c r="B8" s="122" t="s">
        <v>85</v>
      </c>
      <c r="C8" s="119" t="s">
        <v>86</v>
      </c>
      <c r="D8" s="113" t="s">
        <v>87</v>
      </c>
      <c r="E8" s="113" t="s">
        <v>88</v>
      </c>
      <c r="F8" s="113" t="s">
        <v>89</v>
      </c>
      <c r="G8" s="113" t="s">
        <v>90</v>
      </c>
      <c r="H8" s="113" t="s">
        <v>91</v>
      </c>
      <c r="I8" s="113" t="s">
        <v>92</v>
      </c>
      <c r="J8" s="113" t="s">
        <v>93</v>
      </c>
      <c r="K8" s="113" t="s">
        <v>94</v>
      </c>
      <c r="L8" s="113" t="s">
        <v>95</v>
      </c>
      <c r="M8" s="113" t="s">
        <v>96</v>
      </c>
      <c r="N8" s="113" t="s">
        <v>97</v>
      </c>
      <c r="O8" s="113" t="s">
        <v>98</v>
      </c>
      <c r="P8" s="113" t="s">
        <v>99</v>
      </c>
      <c r="Q8" s="113" t="s">
        <v>100</v>
      </c>
      <c r="R8" s="132" t="s">
        <v>101</v>
      </c>
    </row>
    <row r="9" spans="2:19" ht="15">
      <c r="B9" s="128" t="s">
        <v>102</v>
      </c>
      <c r="C9" s="129" t="s">
        <v>103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1">
        <v>0.2139662477</v>
      </c>
      <c r="J9" s="130">
        <f>+$J$7</f>
        <v>2038051567.9141469</v>
      </c>
      <c r="K9" s="130">
        <f>+$K$7</f>
        <v>5706544390.1596107</v>
      </c>
      <c r="L9" s="130">
        <f>+$D$7</f>
        <v>514627531.12000012</v>
      </c>
      <c r="M9" s="130">
        <f>+$E$7</f>
        <v>5466500533.6199999</v>
      </c>
      <c r="N9" s="130">
        <f>+$F$7</f>
        <v>14800207.516069446</v>
      </c>
      <c r="O9" s="97">
        <f t="shared" ref="O9:O40" si="1">+IF(F9&gt;0,K9/2*F9/N9,K9/2*(D9+E9)/(L9+M9))</f>
        <v>0</v>
      </c>
      <c r="P9" s="97">
        <f t="shared" ref="P9:P40" si="2">++IF(F9&gt;0,J9/2*F9/N9,J9/2*(D9+E9)/(L9+M9))</f>
        <v>0</v>
      </c>
      <c r="Q9" s="97">
        <f t="shared" ref="Q9:Q40" si="3">+G9/(1-I9)-H9</f>
        <v>0</v>
      </c>
      <c r="R9" s="133">
        <f>+P9+Q9</f>
        <v>0</v>
      </c>
    </row>
    <row r="10" spans="2:19" ht="15">
      <c r="B10" s="123" t="s">
        <v>104</v>
      </c>
      <c r="C10" s="120" t="s">
        <v>103</v>
      </c>
      <c r="D10" s="115">
        <v>0</v>
      </c>
      <c r="E10" s="115">
        <v>7200000</v>
      </c>
      <c r="F10" s="115">
        <v>0</v>
      </c>
      <c r="G10" s="115">
        <v>0</v>
      </c>
      <c r="H10" s="115">
        <v>0</v>
      </c>
      <c r="I10" s="117">
        <v>0.2139662477</v>
      </c>
      <c r="J10" s="115">
        <f t="shared" ref="J10:J73" si="4">+$J$7</f>
        <v>2038051567.9141469</v>
      </c>
      <c r="K10" s="115">
        <f t="shared" ref="K10:K73" si="5">+$K$7</f>
        <v>5706544390.1596107</v>
      </c>
      <c r="L10" s="115">
        <f t="shared" ref="L10:L73" si="6">+$D$7</f>
        <v>514627531.12000012</v>
      </c>
      <c r="M10" s="115">
        <f t="shared" ref="M10:M73" si="7">+$E$7</f>
        <v>5466500533.6199999</v>
      </c>
      <c r="N10" s="115">
        <f t="shared" ref="N10:N73" si="8">+$F$7</f>
        <v>14800207.516069446</v>
      </c>
      <c r="O10" s="98">
        <f t="shared" si="1"/>
        <v>3434729.9676934155</v>
      </c>
      <c r="P10" s="98">
        <f t="shared" si="2"/>
        <v>1226689.2741762199</v>
      </c>
      <c r="Q10" s="98">
        <f t="shared" si="3"/>
        <v>0</v>
      </c>
      <c r="R10" s="134">
        <f>+P10+Q10</f>
        <v>1226689.2741762199</v>
      </c>
    </row>
    <row r="11" spans="2:19" ht="15">
      <c r="B11" s="123" t="s">
        <v>105</v>
      </c>
      <c r="C11" s="120" t="s">
        <v>103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7">
        <v>0.2139662477</v>
      </c>
      <c r="J11" s="115">
        <f t="shared" si="4"/>
        <v>2038051567.9141469</v>
      </c>
      <c r="K11" s="115">
        <f t="shared" si="5"/>
        <v>5706544390.1596107</v>
      </c>
      <c r="L11" s="115">
        <f t="shared" si="6"/>
        <v>514627531.12000012</v>
      </c>
      <c r="M11" s="115">
        <f t="shared" si="7"/>
        <v>5466500533.6199999</v>
      </c>
      <c r="N11" s="115">
        <f t="shared" si="8"/>
        <v>14800207.516069446</v>
      </c>
      <c r="O11" s="98">
        <f t="shared" si="1"/>
        <v>0</v>
      </c>
      <c r="P11" s="98">
        <f t="shared" si="2"/>
        <v>0</v>
      </c>
      <c r="Q11" s="98">
        <f t="shared" si="3"/>
        <v>0</v>
      </c>
      <c r="R11" s="134">
        <f t="shared" ref="R11:R73" si="9">+P11+Q11</f>
        <v>0</v>
      </c>
    </row>
    <row r="12" spans="2:19" ht="15">
      <c r="B12" s="123" t="s">
        <v>106</v>
      </c>
      <c r="C12" s="120" t="s">
        <v>103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7">
        <v>0.2139662477</v>
      </c>
      <c r="J12" s="115">
        <f t="shared" si="4"/>
        <v>2038051567.9141469</v>
      </c>
      <c r="K12" s="115">
        <f t="shared" si="5"/>
        <v>5706544390.1596107</v>
      </c>
      <c r="L12" s="115">
        <f t="shared" si="6"/>
        <v>514627531.12000012</v>
      </c>
      <c r="M12" s="115">
        <f t="shared" si="7"/>
        <v>5466500533.6199999</v>
      </c>
      <c r="N12" s="115">
        <f t="shared" si="8"/>
        <v>14800207.516069446</v>
      </c>
      <c r="O12" s="98">
        <f t="shared" si="1"/>
        <v>0</v>
      </c>
      <c r="P12" s="98">
        <f t="shared" si="2"/>
        <v>0</v>
      </c>
      <c r="Q12" s="98">
        <f t="shared" si="3"/>
        <v>0</v>
      </c>
      <c r="R12" s="134">
        <f t="shared" si="9"/>
        <v>0</v>
      </c>
    </row>
    <row r="13" spans="2:19" ht="15">
      <c r="B13" s="123" t="s">
        <v>107</v>
      </c>
      <c r="C13" s="120" t="s">
        <v>103</v>
      </c>
      <c r="D13" s="115">
        <v>1392065.01</v>
      </c>
      <c r="E13" s="115">
        <v>141615951.34</v>
      </c>
      <c r="F13" s="115">
        <v>0</v>
      </c>
      <c r="G13" s="115">
        <v>0</v>
      </c>
      <c r="H13" s="115">
        <v>0</v>
      </c>
      <c r="I13" s="117">
        <v>0.2139662477</v>
      </c>
      <c r="J13" s="115">
        <f t="shared" si="4"/>
        <v>2038051567.9141469</v>
      </c>
      <c r="K13" s="115">
        <f t="shared" si="5"/>
        <v>5706544390.1596107</v>
      </c>
      <c r="L13" s="115">
        <f t="shared" si="6"/>
        <v>514627531.12000012</v>
      </c>
      <c r="M13" s="115">
        <f t="shared" si="7"/>
        <v>5466500533.6199999</v>
      </c>
      <c r="N13" s="115">
        <f t="shared" si="8"/>
        <v>14800207.516069446</v>
      </c>
      <c r="O13" s="98">
        <f t="shared" si="1"/>
        <v>68221377.691352069</v>
      </c>
      <c r="P13" s="98">
        <f t="shared" si="2"/>
        <v>24364777.746911459</v>
      </c>
      <c r="Q13" s="98">
        <f t="shared" si="3"/>
        <v>0</v>
      </c>
      <c r="R13" s="134">
        <f>+P13+Q13</f>
        <v>24364777.746911459</v>
      </c>
      <c r="S13" s="59"/>
    </row>
    <row r="14" spans="2:19" ht="15">
      <c r="B14" s="123" t="s">
        <v>108</v>
      </c>
      <c r="C14" s="120" t="s">
        <v>103</v>
      </c>
      <c r="D14" s="115">
        <v>166418.76999999999</v>
      </c>
      <c r="E14" s="115">
        <v>635461.43000000005</v>
      </c>
      <c r="F14" s="115">
        <v>0</v>
      </c>
      <c r="G14" s="115">
        <v>0</v>
      </c>
      <c r="H14" s="115">
        <v>0</v>
      </c>
      <c r="I14" s="117">
        <v>0.2139662477</v>
      </c>
      <c r="J14" s="115">
        <f t="shared" si="4"/>
        <v>2038051567.9141469</v>
      </c>
      <c r="K14" s="115">
        <f t="shared" si="5"/>
        <v>5706544390.1596107</v>
      </c>
      <c r="L14" s="115">
        <f t="shared" si="6"/>
        <v>514627531.12000012</v>
      </c>
      <c r="M14" s="115">
        <f t="shared" si="7"/>
        <v>5466500533.6199999</v>
      </c>
      <c r="N14" s="115">
        <f t="shared" si="8"/>
        <v>14800207.516069446</v>
      </c>
      <c r="O14" s="98">
        <f t="shared" si="1"/>
        <v>382533.60464444297</v>
      </c>
      <c r="P14" s="98">
        <f t="shared" si="2"/>
        <v>136619.1445158725</v>
      </c>
      <c r="Q14" s="98">
        <f t="shared" si="3"/>
        <v>0</v>
      </c>
      <c r="R14" s="134">
        <f t="shared" si="9"/>
        <v>136619.1445158725</v>
      </c>
    </row>
    <row r="15" spans="2:19" ht="15">
      <c r="B15" s="123" t="s">
        <v>109</v>
      </c>
      <c r="C15" s="120" t="s">
        <v>103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7">
        <v>0.2139662477</v>
      </c>
      <c r="J15" s="115">
        <f t="shared" si="4"/>
        <v>2038051567.9141469</v>
      </c>
      <c r="K15" s="115">
        <f t="shared" si="5"/>
        <v>5706544390.1596107</v>
      </c>
      <c r="L15" s="115">
        <f t="shared" si="6"/>
        <v>514627531.12000012</v>
      </c>
      <c r="M15" s="115">
        <f t="shared" si="7"/>
        <v>5466500533.6199999</v>
      </c>
      <c r="N15" s="115">
        <f t="shared" si="8"/>
        <v>14800207.516069446</v>
      </c>
      <c r="O15" s="98">
        <f t="shared" si="1"/>
        <v>0</v>
      </c>
      <c r="P15" s="98">
        <f t="shared" si="2"/>
        <v>0</v>
      </c>
      <c r="Q15" s="98">
        <f t="shared" si="3"/>
        <v>0</v>
      </c>
      <c r="R15" s="134">
        <f t="shared" si="9"/>
        <v>0</v>
      </c>
    </row>
    <row r="16" spans="2:19" ht="15">
      <c r="B16" s="123" t="s">
        <v>110</v>
      </c>
      <c r="C16" s="120" t="s">
        <v>103</v>
      </c>
      <c r="D16" s="115">
        <v>476940.98</v>
      </c>
      <c r="E16" s="115">
        <v>0</v>
      </c>
      <c r="F16" s="115">
        <v>0</v>
      </c>
      <c r="G16" s="115">
        <v>0</v>
      </c>
      <c r="H16" s="115">
        <v>0</v>
      </c>
      <c r="I16" s="117">
        <v>0.2139662477</v>
      </c>
      <c r="J16" s="115">
        <f t="shared" si="4"/>
        <v>2038051567.9141469</v>
      </c>
      <c r="K16" s="115">
        <f t="shared" si="5"/>
        <v>5706544390.1596107</v>
      </c>
      <c r="L16" s="115">
        <f t="shared" si="6"/>
        <v>514627531.12000012</v>
      </c>
      <c r="M16" s="115">
        <f t="shared" si="7"/>
        <v>5466500533.6199999</v>
      </c>
      <c r="N16" s="115">
        <f t="shared" si="8"/>
        <v>14800207.516069446</v>
      </c>
      <c r="O16" s="98">
        <f t="shared" si="1"/>
        <v>227522.70511487024</v>
      </c>
      <c r="P16" s="98">
        <f t="shared" si="2"/>
        <v>81258.10896959652</v>
      </c>
      <c r="Q16" s="98">
        <f t="shared" si="3"/>
        <v>0</v>
      </c>
      <c r="R16" s="134">
        <f t="shared" si="9"/>
        <v>81258.10896959652</v>
      </c>
    </row>
    <row r="17" spans="2:18" ht="15">
      <c r="B17" s="123" t="s">
        <v>111</v>
      </c>
      <c r="C17" s="120" t="s">
        <v>103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7">
        <v>0.2139662477</v>
      </c>
      <c r="J17" s="115">
        <f t="shared" si="4"/>
        <v>2038051567.9141469</v>
      </c>
      <c r="K17" s="115">
        <f t="shared" si="5"/>
        <v>5706544390.1596107</v>
      </c>
      <c r="L17" s="115">
        <f t="shared" si="6"/>
        <v>514627531.12000012</v>
      </c>
      <c r="M17" s="115">
        <f t="shared" si="7"/>
        <v>5466500533.6199999</v>
      </c>
      <c r="N17" s="115">
        <f t="shared" si="8"/>
        <v>14800207.516069446</v>
      </c>
      <c r="O17" s="98">
        <f t="shared" si="1"/>
        <v>0</v>
      </c>
      <c r="P17" s="98">
        <f t="shared" si="2"/>
        <v>0</v>
      </c>
      <c r="Q17" s="98">
        <f t="shared" si="3"/>
        <v>0</v>
      </c>
      <c r="R17" s="134">
        <f t="shared" si="9"/>
        <v>0</v>
      </c>
    </row>
    <row r="18" spans="2:18" ht="15">
      <c r="B18" s="123" t="s">
        <v>112</v>
      </c>
      <c r="C18" s="120" t="s">
        <v>103</v>
      </c>
      <c r="D18" s="115">
        <v>8408.82</v>
      </c>
      <c r="E18" s="115">
        <v>6717927.7800000003</v>
      </c>
      <c r="F18" s="115">
        <v>0</v>
      </c>
      <c r="G18" s="115">
        <v>0</v>
      </c>
      <c r="H18" s="115">
        <v>0</v>
      </c>
      <c r="I18" s="117">
        <v>0.2139662477</v>
      </c>
      <c r="J18" s="115">
        <f t="shared" si="4"/>
        <v>2038051567.9141469</v>
      </c>
      <c r="K18" s="115">
        <f t="shared" si="5"/>
        <v>5706544390.1596107</v>
      </c>
      <c r="L18" s="115">
        <f t="shared" si="6"/>
        <v>514627531.12000012</v>
      </c>
      <c r="M18" s="115">
        <f t="shared" si="7"/>
        <v>5466500533.6199999</v>
      </c>
      <c r="N18" s="115">
        <f t="shared" si="8"/>
        <v>14800207.516069446</v>
      </c>
      <c r="O18" s="98">
        <f t="shared" si="1"/>
        <v>3208770.8184462553</v>
      </c>
      <c r="P18" s="98">
        <f t="shared" si="2"/>
        <v>1145989.57801652</v>
      </c>
      <c r="Q18" s="98">
        <f t="shared" si="3"/>
        <v>0</v>
      </c>
      <c r="R18" s="134">
        <f t="shared" si="9"/>
        <v>1145989.57801652</v>
      </c>
    </row>
    <row r="19" spans="2:18" ht="15">
      <c r="B19" s="123" t="s">
        <v>113</v>
      </c>
      <c r="C19" s="120" t="s">
        <v>103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7">
        <v>0.2139662477</v>
      </c>
      <c r="J19" s="115">
        <f t="shared" si="4"/>
        <v>2038051567.9141469</v>
      </c>
      <c r="K19" s="115">
        <f t="shared" si="5"/>
        <v>5706544390.1596107</v>
      </c>
      <c r="L19" s="115">
        <f t="shared" si="6"/>
        <v>514627531.12000012</v>
      </c>
      <c r="M19" s="115">
        <f t="shared" si="7"/>
        <v>5466500533.6199999</v>
      </c>
      <c r="N19" s="115">
        <f t="shared" si="8"/>
        <v>14800207.516069446</v>
      </c>
      <c r="O19" s="98">
        <f t="shared" si="1"/>
        <v>0</v>
      </c>
      <c r="P19" s="98">
        <f t="shared" si="2"/>
        <v>0</v>
      </c>
      <c r="Q19" s="98">
        <f t="shared" si="3"/>
        <v>0</v>
      </c>
      <c r="R19" s="134">
        <f t="shared" si="9"/>
        <v>0</v>
      </c>
    </row>
    <row r="20" spans="2:18" ht="15">
      <c r="B20" s="123" t="s">
        <v>114</v>
      </c>
      <c r="C20" s="120" t="s">
        <v>103</v>
      </c>
      <c r="D20" s="115">
        <v>0</v>
      </c>
      <c r="E20" s="115">
        <v>0</v>
      </c>
      <c r="F20" s="115">
        <v>8000</v>
      </c>
      <c r="G20" s="115">
        <v>0</v>
      </c>
      <c r="H20" s="115">
        <v>0</v>
      </c>
      <c r="I20" s="117">
        <v>0.2139662477</v>
      </c>
      <c r="J20" s="115">
        <f t="shared" si="4"/>
        <v>2038051567.9141469</v>
      </c>
      <c r="K20" s="115">
        <f t="shared" si="5"/>
        <v>5706544390.1596107</v>
      </c>
      <c r="L20" s="115">
        <f t="shared" si="6"/>
        <v>514627531.12000012</v>
      </c>
      <c r="M20" s="115">
        <f t="shared" si="7"/>
        <v>5466500533.6199999</v>
      </c>
      <c r="N20" s="115">
        <f t="shared" si="8"/>
        <v>14800207.516069446</v>
      </c>
      <c r="O20" s="98">
        <f t="shared" si="1"/>
        <v>1542287.6696731944</v>
      </c>
      <c r="P20" s="98">
        <f t="shared" si="2"/>
        <v>550817.02488328377</v>
      </c>
      <c r="Q20" s="98">
        <f t="shared" si="3"/>
        <v>0</v>
      </c>
      <c r="R20" s="134">
        <f t="shared" si="9"/>
        <v>550817.02488328377</v>
      </c>
    </row>
    <row r="21" spans="2:18" ht="15">
      <c r="B21" s="123" t="s">
        <v>115</v>
      </c>
      <c r="C21" s="120" t="s">
        <v>103</v>
      </c>
      <c r="D21" s="115">
        <v>0</v>
      </c>
      <c r="E21" s="115">
        <v>0</v>
      </c>
      <c r="F21" s="115">
        <v>1000000</v>
      </c>
      <c r="G21" s="115">
        <v>107495159</v>
      </c>
      <c r="H21" s="115">
        <v>5428727.6266000001</v>
      </c>
      <c r="I21" s="117">
        <v>0.2139662477</v>
      </c>
      <c r="J21" s="115">
        <f t="shared" si="4"/>
        <v>2038051567.9141469</v>
      </c>
      <c r="K21" s="115">
        <f t="shared" si="5"/>
        <v>5706544390.1596107</v>
      </c>
      <c r="L21" s="115">
        <f t="shared" si="6"/>
        <v>514627531.12000012</v>
      </c>
      <c r="M21" s="115">
        <f t="shared" si="7"/>
        <v>5466500533.6199999</v>
      </c>
      <c r="N21" s="115">
        <f t="shared" si="8"/>
        <v>14800207.516069446</v>
      </c>
      <c r="O21" s="98">
        <f t="shared" si="1"/>
        <v>192785958.7091493</v>
      </c>
      <c r="P21" s="98">
        <f t="shared" si="2"/>
        <v>68852128.110410482</v>
      </c>
      <c r="Q21" s="98">
        <f t="shared" si="3"/>
        <v>131327688.60293242</v>
      </c>
      <c r="R21" s="134">
        <f t="shared" si="9"/>
        <v>200179816.71334291</v>
      </c>
    </row>
    <row r="22" spans="2:18" ht="15">
      <c r="B22" s="123" t="s">
        <v>116</v>
      </c>
      <c r="C22" s="120" t="s">
        <v>103</v>
      </c>
      <c r="D22" s="115">
        <v>0</v>
      </c>
      <c r="E22" s="115">
        <v>0</v>
      </c>
      <c r="F22" s="115">
        <v>2332000</v>
      </c>
      <c r="G22" s="115">
        <v>0</v>
      </c>
      <c r="H22" s="115">
        <v>0</v>
      </c>
      <c r="I22" s="117">
        <v>0.2139662477</v>
      </c>
      <c r="J22" s="115">
        <f t="shared" si="4"/>
        <v>2038051567.9141469</v>
      </c>
      <c r="K22" s="115">
        <f t="shared" si="5"/>
        <v>5706544390.1596107</v>
      </c>
      <c r="L22" s="115">
        <f t="shared" si="6"/>
        <v>514627531.12000012</v>
      </c>
      <c r="M22" s="115">
        <f t="shared" si="7"/>
        <v>5466500533.6199999</v>
      </c>
      <c r="N22" s="115">
        <f t="shared" si="8"/>
        <v>14800207.516069446</v>
      </c>
      <c r="O22" s="98">
        <f t="shared" si="1"/>
        <v>449576855.70973617</v>
      </c>
      <c r="P22" s="98">
        <f t="shared" si="2"/>
        <v>160563162.75347725</v>
      </c>
      <c r="Q22" s="98">
        <f t="shared" si="3"/>
        <v>0</v>
      </c>
      <c r="R22" s="134">
        <f t="shared" si="9"/>
        <v>160563162.75347725</v>
      </c>
    </row>
    <row r="23" spans="2:18" ht="15">
      <c r="B23" s="123" t="s">
        <v>117</v>
      </c>
      <c r="C23" s="120" t="s">
        <v>103</v>
      </c>
      <c r="D23" s="115">
        <v>0</v>
      </c>
      <c r="E23" s="115">
        <v>0</v>
      </c>
      <c r="F23" s="115">
        <v>9000</v>
      </c>
      <c r="G23" s="115">
        <v>0</v>
      </c>
      <c r="H23" s="115">
        <v>0</v>
      </c>
      <c r="I23" s="117">
        <v>0.2139662477</v>
      </c>
      <c r="J23" s="115">
        <f t="shared" si="4"/>
        <v>2038051567.9141469</v>
      </c>
      <c r="K23" s="115">
        <f t="shared" si="5"/>
        <v>5706544390.1596107</v>
      </c>
      <c r="L23" s="115">
        <f t="shared" si="6"/>
        <v>514627531.12000012</v>
      </c>
      <c r="M23" s="115">
        <f t="shared" si="7"/>
        <v>5466500533.6199999</v>
      </c>
      <c r="N23" s="115">
        <f t="shared" si="8"/>
        <v>14800207.516069446</v>
      </c>
      <c r="O23" s="98">
        <f t="shared" si="1"/>
        <v>1735073.6283823438</v>
      </c>
      <c r="P23" s="98">
        <f t="shared" si="2"/>
        <v>619669.15299369418</v>
      </c>
      <c r="Q23" s="98">
        <f t="shared" si="3"/>
        <v>0</v>
      </c>
      <c r="R23" s="134">
        <f t="shared" si="9"/>
        <v>619669.15299369418</v>
      </c>
    </row>
    <row r="24" spans="2:18" ht="15">
      <c r="B24" s="123" t="s">
        <v>118</v>
      </c>
      <c r="C24" s="120" t="s">
        <v>103</v>
      </c>
      <c r="D24" s="115">
        <v>0</v>
      </c>
      <c r="E24" s="115">
        <v>0</v>
      </c>
      <c r="F24" s="115">
        <v>314000</v>
      </c>
      <c r="G24" s="115">
        <v>32585961</v>
      </c>
      <c r="H24" s="115">
        <v>1645658.3568</v>
      </c>
      <c r="I24" s="117">
        <v>0.2139662477</v>
      </c>
      <c r="J24" s="115">
        <f t="shared" si="4"/>
        <v>2038051567.9141469</v>
      </c>
      <c r="K24" s="115">
        <f t="shared" si="5"/>
        <v>5706544390.1596107</v>
      </c>
      <c r="L24" s="115">
        <f t="shared" si="6"/>
        <v>514627531.12000012</v>
      </c>
      <c r="M24" s="115">
        <f t="shared" si="7"/>
        <v>5466500533.6199999</v>
      </c>
      <c r="N24" s="115">
        <f t="shared" si="8"/>
        <v>14800207.516069446</v>
      </c>
      <c r="O24" s="98">
        <f t="shared" si="1"/>
        <v>60534791.034672879</v>
      </c>
      <c r="P24" s="98">
        <f t="shared" si="2"/>
        <v>21619568.226668887</v>
      </c>
      <c r="Q24" s="98">
        <f t="shared" si="3"/>
        <v>39810527.086446904</v>
      </c>
      <c r="R24" s="134">
        <f t="shared" si="9"/>
        <v>61430095.31311579</v>
      </c>
    </row>
    <row r="25" spans="2:18" ht="15">
      <c r="B25" s="123" t="s">
        <v>119</v>
      </c>
      <c r="C25" s="120" t="s">
        <v>103</v>
      </c>
      <c r="D25" s="115">
        <v>0</v>
      </c>
      <c r="E25" s="115">
        <v>0</v>
      </c>
      <c r="F25" s="115">
        <v>4000</v>
      </c>
      <c r="G25" s="115">
        <v>0</v>
      </c>
      <c r="H25" s="115">
        <v>0</v>
      </c>
      <c r="I25" s="117">
        <v>0.2139662477</v>
      </c>
      <c r="J25" s="115">
        <f t="shared" si="4"/>
        <v>2038051567.9141469</v>
      </c>
      <c r="K25" s="115">
        <f t="shared" si="5"/>
        <v>5706544390.1596107</v>
      </c>
      <c r="L25" s="115">
        <f t="shared" si="6"/>
        <v>514627531.12000012</v>
      </c>
      <c r="M25" s="115">
        <f t="shared" si="7"/>
        <v>5466500533.6199999</v>
      </c>
      <c r="N25" s="115">
        <f t="shared" si="8"/>
        <v>14800207.516069446</v>
      </c>
      <c r="O25" s="98">
        <f t="shared" si="1"/>
        <v>771143.83483659721</v>
      </c>
      <c r="P25" s="98">
        <f t="shared" si="2"/>
        <v>275408.51244164188</v>
      </c>
      <c r="Q25" s="98">
        <f t="shared" si="3"/>
        <v>0</v>
      </c>
      <c r="R25" s="134">
        <f t="shared" si="9"/>
        <v>275408.51244164188</v>
      </c>
    </row>
    <row r="26" spans="2:18" ht="15">
      <c r="B26" s="123" t="s">
        <v>120</v>
      </c>
      <c r="C26" s="120" t="s">
        <v>103</v>
      </c>
      <c r="D26" s="115">
        <v>0</v>
      </c>
      <c r="E26" s="115">
        <v>0</v>
      </c>
      <c r="F26" s="115">
        <v>155000</v>
      </c>
      <c r="G26" s="115">
        <v>18557873</v>
      </c>
      <c r="H26" s="115">
        <v>937210.92920000001</v>
      </c>
      <c r="I26" s="117">
        <v>0.2139662477</v>
      </c>
      <c r="J26" s="115">
        <f t="shared" si="4"/>
        <v>2038051567.9141469</v>
      </c>
      <c r="K26" s="115">
        <f t="shared" si="5"/>
        <v>5706544390.1596107</v>
      </c>
      <c r="L26" s="115">
        <f t="shared" si="6"/>
        <v>514627531.12000012</v>
      </c>
      <c r="M26" s="115">
        <f t="shared" si="7"/>
        <v>5466500533.6199999</v>
      </c>
      <c r="N26" s="115">
        <f t="shared" si="8"/>
        <v>14800207.516069446</v>
      </c>
      <c r="O26" s="98">
        <f t="shared" si="1"/>
        <v>29881823.599918142</v>
      </c>
      <c r="P26" s="98">
        <f t="shared" si="2"/>
        <v>10672079.857113622</v>
      </c>
      <c r="Q26" s="98">
        <f t="shared" si="3"/>
        <v>22672300.67980931</v>
      </c>
      <c r="R26" s="134">
        <f t="shared" si="9"/>
        <v>33344380.536922932</v>
      </c>
    </row>
    <row r="27" spans="2:18" ht="15">
      <c r="B27" s="123" t="s">
        <v>121</v>
      </c>
      <c r="C27" s="120" t="s">
        <v>103</v>
      </c>
      <c r="D27" s="115">
        <v>0</v>
      </c>
      <c r="E27" s="115">
        <v>15564600</v>
      </c>
      <c r="F27" s="115">
        <v>0</v>
      </c>
      <c r="G27" s="115">
        <v>0</v>
      </c>
      <c r="H27" s="115">
        <v>0</v>
      </c>
      <c r="I27" s="117">
        <v>0.2139662477</v>
      </c>
      <c r="J27" s="115">
        <f t="shared" si="4"/>
        <v>2038051567.9141469</v>
      </c>
      <c r="K27" s="115">
        <f t="shared" si="5"/>
        <v>5706544390.1596107</v>
      </c>
      <c r="L27" s="115">
        <f t="shared" si="6"/>
        <v>514627531.12000012</v>
      </c>
      <c r="M27" s="115">
        <f t="shared" si="7"/>
        <v>5466500533.6199999</v>
      </c>
      <c r="N27" s="115">
        <f t="shared" si="8"/>
        <v>14800207.516069446</v>
      </c>
      <c r="O27" s="98">
        <f t="shared" si="1"/>
        <v>7425027.5076612402</v>
      </c>
      <c r="P27" s="98">
        <f t="shared" si="2"/>
        <v>2651795.5384504432</v>
      </c>
      <c r="Q27" s="98">
        <f t="shared" si="3"/>
        <v>0</v>
      </c>
      <c r="R27" s="134">
        <f t="shared" si="9"/>
        <v>2651795.5384504432</v>
      </c>
    </row>
    <row r="28" spans="2:18" ht="15">
      <c r="B28" s="123" t="s">
        <v>122</v>
      </c>
      <c r="C28" s="120" t="s">
        <v>103</v>
      </c>
      <c r="D28" s="115">
        <v>80583278.950000003</v>
      </c>
      <c r="E28" s="115">
        <v>640124870.70000005</v>
      </c>
      <c r="F28" s="115">
        <v>0</v>
      </c>
      <c r="G28" s="115">
        <v>0</v>
      </c>
      <c r="H28" s="115">
        <v>0</v>
      </c>
      <c r="I28" s="117">
        <v>0.2139662477</v>
      </c>
      <c r="J28" s="115">
        <f t="shared" si="4"/>
        <v>2038051567.9141469</v>
      </c>
      <c r="K28" s="115">
        <f t="shared" si="5"/>
        <v>5706544390.1596107</v>
      </c>
      <c r="L28" s="115">
        <f t="shared" si="6"/>
        <v>514627531.12000012</v>
      </c>
      <c r="M28" s="115">
        <f t="shared" si="7"/>
        <v>5466500533.6199999</v>
      </c>
      <c r="N28" s="115">
        <f t="shared" si="8"/>
        <v>14800207.516069446</v>
      </c>
      <c r="O28" s="98">
        <f t="shared" si="1"/>
        <v>343810816.60607302</v>
      </c>
      <c r="P28" s="98">
        <f t="shared" si="2"/>
        <v>122789577.3593118</v>
      </c>
      <c r="Q28" s="98">
        <f t="shared" si="3"/>
        <v>0</v>
      </c>
      <c r="R28" s="134">
        <f t="shared" si="9"/>
        <v>122789577.3593118</v>
      </c>
    </row>
    <row r="29" spans="2:18" ht="15">
      <c r="B29" s="123" t="s">
        <v>123</v>
      </c>
      <c r="C29" s="120" t="s">
        <v>103</v>
      </c>
      <c r="D29" s="115">
        <v>3792460.5</v>
      </c>
      <c r="E29" s="115">
        <v>31298552.039999999</v>
      </c>
      <c r="F29" s="115">
        <v>0</v>
      </c>
      <c r="G29" s="115">
        <v>0</v>
      </c>
      <c r="H29" s="115">
        <v>0</v>
      </c>
      <c r="I29" s="117">
        <v>0.2139662477</v>
      </c>
      <c r="J29" s="115">
        <f t="shared" si="4"/>
        <v>2038051567.9141469</v>
      </c>
      <c r="K29" s="115">
        <f t="shared" si="5"/>
        <v>5706544390.1596107</v>
      </c>
      <c r="L29" s="115">
        <f t="shared" si="6"/>
        <v>514627531.12000012</v>
      </c>
      <c r="M29" s="115">
        <f t="shared" si="7"/>
        <v>5466500533.6199999</v>
      </c>
      <c r="N29" s="115">
        <f t="shared" si="8"/>
        <v>14800207.516069446</v>
      </c>
      <c r="O29" s="98">
        <f t="shared" si="1"/>
        <v>16740021.162200475</v>
      </c>
      <c r="P29" s="98">
        <f t="shared" si="2"/>
        <v>5978578.986500171</v>
      </c>
      <c r="Q29" s="98">
        <f t="shared" si="3"/>
        <v>0</v>
      </c>
      <c r="R29" s="134">
        <f t="shared" si="9"/>
        <v>5978578.986500171</v>
      </c>
    </row>
    <row r="30" spans="2:18" ht="15">
      <c r="B30" s="123" t="s">
        <v>124</v>
      </c>
      <c r="C30" s="120" t="s">
        <v>103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7">
        <v>0.2139662477</v>
      </c>
      <c r="J30" s="115">
        <f t="shared" si="4"/>
        <v>2038051567.9141469</v>
      </c>
      <c r="K30" s="115">
        <f t="shared" si="5"/>
        <v>5706544390.1596107</v>
      </c>
      <c r="L30" s="115">
        <f t="shared" si="6"/>
        <v>514627531.12000012</v>
      </c>
      <c r="M30" s="115">
        <f t="shared" si="7"/>
        <v>5466500533.6199999</v>
      </c>
      <c r="N30" s="115">
        <f t="shared" si="8"/>
        <v>14800207.516069446</v>
      </c>
      <c r="O30" s="98">
        <f t="shared" si="1"/>
        <v>0</v>
      </c>
      <c r="P30" s="98">
        <f t="shared" si="2"/>
        <v>0</v>
      </c>
      <c r="Q30" s="98">
        <f t="shared" si="3"/>
        <v>0</v>
      </c>
      <c r="R30" s="134">
        <f t="shared" si="9"/>
        <v>0</v>
      </c>
    </row>
    <row r="31" spans="2:18" ht="15">
      <c r="B31" s="123" t="s">
        <v>125</v>
      </c>
      <c r="C31" s="120" t="s">
        <v>103</v>
      </c>
      <c r="D31" s="115">
        <v>29820.23</v>
      </c>
      <c r="E31" s="115">
        <v>35454604.490000002</v>
      </c>
      <c r="F31" s="115">
        <v>0</v>
      </c>
      <c r="G31" s="115">
        <v>0</v>
      </c>
      <c r="H31" s="115">
        <v>0</v>
      </c>
      <c r="I31" s="117">
        <v>0.2139662477</v>
      </c>
      <c r="J31" s="115">
        <f t="shared" si="4"/>
        <v>2038051567.9141469</v>
      </c>
      <c r="K31" s="115">
        <f t="shared" si="5"/>
        <v>5706544390.1596107</v>
      </c>
      <c r="L31" s="115">
        <f t="shared" si="6"/>
        <v>514627531.12000012</v>
      </c>
      <c r="M31" s="115">
        <f t="shared" si="7"/>
        <v>5466500533.6199999</v>
      </c>
      <c r="N31" s="115">
        <f t="shared" si="8"/>
        <v>14800207.516069446</v>
      </c>
      <c r="O31" s="98">
        <f t="shared" si="1"/>
        <v>16927696.801686808</v>
      </c>
      <c r="P31" s="98">
        <f t="shared" si="2"/>
        <v>6045606.0006024316</v>
      </c>
      <c r="Q31" s="98">
        <f t="shared" si="3"/>
        <v>0</v>
      </c>
      <c r="R31" s="134">
        <f t="shared" si="9"/>
        <v>6045606.0006024316</v>
      </c>
    </row>
    <row r="32" spans="2:18" ht="15">
      <c r="B32" s="123" t="s">
        <v>126</v>
      </c>
      <c r="C32" s="120" t="s">
        <v>103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7">
        <v>0.2139662477</v>
      </c>
      <c r="J32" s="115">
        <f t="shared" si="4"/>
        <v>2038051567.9141469</v>
      </c>
      <c r="K32" s="115">
        <f t="shared" si="5"/>
        <v>5706544390.1596107</v>
      </c>
      <c r="L32" s="115">
        <f t="shared" si="6"/>
        <v>514627531.12000012</v>
      </c>
      <c r="M32" s="115">
        <f t="shared" si="7"/>
        <v>5466500533.6199999</v>
      </c>
      <c r="N32" s="115">
        <f t="shared" si="8"/>
        <v>14800207.516069446</v>
      </c>
      <c r="O32" s="98">
        <f t="shared" si="1"/>
        <v>0</v>
      </c>
      <c r="P32" s="98">
        <f t="shared" si="2"/>
        <v>0</v>
      </c>
      <c r="Q32" s="98">
        <f t="shared" si="3"/>
        <v>0</v>
      </c>
      <c r="R32" s="134">
        <f t="shared" si="9"/>
        <v>0</v>
      </c>
    </row>
    <row r="33" spans="2:18" ht="15">
      <c r="B33" s="123" t="s">
        <v>127</v>
      </c>
      <c r="C33" s="120" t="s">
        <v>103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7">
        <v>0.2139662477</v>
      </c>
      <c r="J33" s="115">
        <f t="shared" si="4"/>
        <v>2038051567.9141469</v>
      </c>
      <c r="K33" s="115">
        <f t="shared" si="5"/>
        <v>5706544390.1596107</v>
      </c>
      <c r="L33" s="115">
        <f t="shared" si="6"/>
        <v>514627531.12000012</v>
      </c>
      <c r="M33" s="115">
        <f t="shared" si="7"/>
        <v>5466500533.6199999</v>
      </c>
      <c r="N33" s="115">
        <f t="shared" si="8"/>
        <v>14800207.516069446</v>
      </c>
      <c r="O33" s="98">
        <f t="shared" si="1"/>
        <v>0</v>
      </c>
      <c r="P33" s="98">
        <f t="shared" si="2"/>
        <v>0</v>
      </c>
      <c r="Q33" s="98">
        <f t="shared" si="3"/>
        <v>0</v>
      </c>
      <c r="R33" s="134">
        <f t="shared" si="9"/>
        <v>0</v>
      </c>
    </row>
    <row r="34" spans="2:18" ht="15">
      <c r="B34" s="123" t="s">
        <v>128</v>
      </c>
      <c r="C34" s="120" t="s">
        <v>103</v>
      </c>
      <c r="D34" s="115">
        <v>0</v>
      </c>
      <c r="E34" s="115">
        <v>313392643.50999999</v>
      </c>
      <c r="F34" s="115">
        <v>0</v>
      </c>
      <c r="G34" s="115">
        <v>0</v>
      </c>
      <c r="H34" s="115">
        <v>0</v>
      </c>
      <c r="I34" s="117">
        <v>0.2139662477</v>
      </c>
      <c r="J34" s="115">
        <f t="shared" si="4"/>
        <v>2038051567.9141469</v>
      </c>
      <c r="K34" s="115">
        <f t="shared" si="5"/>
        <v>5706544390.1596107</v>
      </c>
      <c r="L34" s="115">
        <f t="shared" si="6"/>
        <v>514627531.12000012</v>
      </c>
      <c r="M34" s="115">
        <f t="shared" si="7"/>
        <v>5466500533.6199999</v>
      </c>
      <c r="N34" s="115">
        <f t="shared" si="8"/>
        <v>14800207.516069446</v>
      </c>
      <c r="O34" s="98">
        <f t="shared" si="1"/>
        <v>149502653.37756336</v>
      </c>
      <c r="P34" s="98">
        <f t="shared" si="2"/>
        <v>53393804.777701207</v>
      </c>
      <c r="Q34" s="98">
        <f t="shared" si="3"/>
        <v>0</v>
      </c>
      <c r="R34" s="134">
        <f t="shared" si="9"/>
        <v>53393804.777701207</v>
      </c>
    </row>
    <row r="35" spans="2:18" ht="15">
      <c r="B35" s="123" t="s">
        <v>129</v>
      </c>
      <c r="C35" s="120" t="s">
        <v>103</v>
      </c>
      <c r="D35" s="115">
        <v>0</v>
      </c>
      <c r="E35" s="115">
        <v>0</v>
      </c>
      <c r="F35" s="115">
        <v>4000</v>
      </c>
      <c r="G35" s="115">
        <v>0</v>
      </c>
      <c r="H35" s="115">
        <v>0</v>
      </c>
      <c r="I35" s="117">
        <v>0.2139662477</v>
      </c>
      <c r="J35" s="115">
        <f t="shared" si="4"/>
        <v>2038051567.9141469</v>
      </c>
      <c r="K35" s="115">
        <f t="shared" si="5"/>
        <v>5706544390.1596107</v>
      </c>
      <c r="L35" s="115">
        <f t="shared" si="6"/>
        <v>514627531.12000012</v>
      </c>
      <c r="M35" s="115">
        <f t="shared" si="7"/>
        <v>5466500533.6199999</v>
      </c>
      <c r="N35" s="115">
        <f t="shared" si="8"/>
        <v>14800207.516069446</v>
      </c>
      <c r="O35" s="98">
        <f t="shared" si="1"/>
        <v>771143.83483659721</v>
      </c>
      <c r="P35" s="98">
        <f t="shared" si="2"/>
        <v>275408.51244164188</v>
      </c>
      <c r="Q35" s="98">
        <f t="shared" si="3"/>
        <v>0</v>
      </c>
      <c r="R35" s="134">
        <f t="shared" si="9"/>
        <v>275408.51244164188</v>
      </c>
    </row>
    <row r="36" spans="2:18" ht="15">
      <c r="B36" s="123" t="s">
        <v>130</v>
      </c>
      <c r="C36" s="120" t="s">
        <v>103</v>
      </c>
      <c r="D36" s="115">
        <v>0</v>
      </c>
      <c r="E36" s="115">
        <v>0</v>
      </c>
      <c r="F36" s="115">
        <v>3000</v>
      </c>
      <c r="G36" s="115">
        <v>0</v>
      </c>
      <c r="H36" s="115">
        <v>0</v>
      </c>
      <c r="I36" s="117">
        <v>0.2139662477</v>
      </c>
      <c r="J36" s="115">
        <f t="shared" si="4"/>
        <v>2038051567.9141469</v>
      </c>
      <c r="K36" s="115">
        <f t="shared" si="5"/>
        <v>5706544390.1596107</v>
      </c>
      <c r="L36" s="115">
        <f t="shared" si="6"/>
        <v>514627531.12000012</v>
      </c>
      <c r="M36" s="115">
        <f t="shared" si="7"/>
        <v>5466500533.6199999</v>
      </c>
      <c r="N36" s="115">
        <f t="shared" si="8"/>
        <v>14800207.516069446</v>
      </c>
      <c r="O36" s="98">
        <f t="shared" si="1"/>
        <v>578357.87612744793</v>
      </c>
      <c r="P36" s="98">
        <f t="shared" si="2"/>
        <v>206556.38433123141</v>
      </c>
      <c r="Q36" s="98">
        <f t="shared" si="3"/>
        <v>0</v>
      </c>
      <c r="R36" s="134">
        <f t="shared" si="9"/>
        <v>206556.38433123141</v>
      </c>
    </row>
    <row r="37" spans="2:18" ht="15">
      <c r="B37" s="123" t="s">
        <v>131</v>
      </c>
      <c r="C37" s="120" t="s">
        <v>103</v>
      </c>
      <c r="D37" s="115">
        <v>0</v>
      </c>
      <c r="E37" s="115">
        <v>0</v>
      </c>
      <c r="F37" s="115">
        <v>73000</v>
      </c>
      <c r="G37" s="115">
        <v>0</v>
      </c>
      <c r="H37" s="115">
        <v>0</v>
      </c>
      <c r="I37" s="117">
        <v>0.2139662477</v>
      </c>
      <c r="J37" s="115">
        <f t="shared" si="4"/>
        <v>2038051567.9141469</v>
      </c>
      <c r="K37" s="115">
        <f t="shared" si="5"/>
        <v>5706544390.1596107</v>
      </c>
      <c r="L37" s="115">
        <f t="shared" si="6"/>
        <v>514627531.12000012</v>
      </c>
      <c r="M37" s="115">
        <f t="shared" si="7"/>
        <v>5466500533.6199999</v>
      </c>
      <c r="N37" s="115">
        <f t="shared" si="8"/>
        <v>14800207.516069446</v>
      </c>
      <c r="O37" s="98">
        <f t="shared" si="1"/>
        <v>14073374.985767899</v>
      </c>
      <c r="P37" s="98">
        <f t="shared" si="2"/>
        <v>5026205.3520599641</v>
      </c>
      <c r="Q37" s="98">
        <f t="shared" si="3"/>
        <v>0</v>
      </c>
      <c r="R37" s="134">
        <f t="shared" si="9"/>
        <v>5026205.3520599641</v>
      </c>
    </row>
    <row r="38" spans="2:18" ht="15">
      <c r="B38" s="123" t="s">
        <v>132</v>
      </c>
      <c r="C38" s="120" t="s">
        <v>103</v>
      </c>
      <c r="D38" s="115">
        <v>0</v>
      </c>
      <c r="E38" s="115">
        <v>0</v>
      </c>
      <c r="F38" s="115">
        <v>90000</v>
      </c>
      <c r="G38" s="115">
        <v>0</v>
      </c>
      <c r="H38" s="115">
        <v>0</v>
      </c>
      <c r="I38" s="117">
        <v>0.2139662477</v>
      </c>
      <c r="J38" s="115">
        <f t="shared" si="4"/>
        <v>2038051567.9141469</v>
      </c>
      <c r="K38" s="115">
        <f t="shared" si="5"/>
        <v>5706544390.1596107</v>
      </c>
      <c r="L38" s="115">
        <f t="shared" si="6"/>
        <v>514627531.12000012</v>
      </c>
      <c r="M38" s="115">
        <f t="shared" si="7"/>
        <v>5466500533.6199999</v>
      </c>
      <c r="N38" s="115">
        <f t="shared" si="8"/>
        <v>14800207.516069446</v>
      </c>
      <c r="O38" s="98">
        <f t="shared" si="1"/>
        <v>17350736.283823438</v>
      </c>
      <c r="P38" s="98">
        <f t="shared" si="2"/>
        <v>6196691.5299369423</v>
      </c>
      <c r="Q38" s="98">
        <f t="shared" si="3"/>
        <v>0</v>
      </c>
      <c r="R38" s="134">
        <f t="shared" si="9"/>
        <v>6196691.5299369423</v>
      </c>
    </row>
    <row r="39" spans="2:18" ht="15">
      <c r="B39" s="123" t="s">
        <v>133</v>
      </c>
      <c r="C39" s="120" t="s">
        <v>103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7">
        <v>0.2139662477</v>
      </c>
      <c r="J39" s="115">
        <f t="shared" si="4"/>
        <v>2038051567.9141469</v>
      </c>
      <c r="K39" s="115">
        <f t="shared" si="5"/>
        <v>5706544390.1596107</v>
      </c>
      <c r="L39" s="115">
        <f t="shared" si="6"/>
        <v>514627531.12000012</v>
      </c>
      <c r="M39" s="115">
        <f t="shared" si="7"/>
        <v>5466500533.6199999</v>
      </c>
      <c r="N39" s="115">
        <f t="shared" si="8"/>
        <v>14800207.516069446</v>
      </c>
      <c r="O39" s="98">
        <f t="shared" si="1"/>
        <v>0</v>
      </c>
      <c r="P39" s="98">
        <f t="shared" si="2"/>
        <v>0</v>
      </c>
      <c r="Q39" s="98">
        <f t="shared" si="3"/>
        <v>0</v>
      </c>
      <c r="R39" s="134">
        <f t="shared" si="9"/>
        <v>0</v>
      </c>
    </row>
    <row r="40" spans="2:18" ht="15">
      <c r="B40" s="123" t="s">
        <v>134</v>
      </c>
      <c r="C40" s="120" t="s">
        <v>103</v>
      </c>
      <c r="D40" s="115">
        <v>0</v>
      </c>
      <c r="E40" s="115">
        <v>7200000</v>
      </c>
      <c r="F40" s="115">
        <v>0</v>
      </c>
      <c r="G40" s="115">
        <v>0</v>
      </c>
      <c r="H40" s="115">
        <v>0</v>
      </c>
      <c r="I40" s="117">
        <v>0.2139662477</v>
      </c>
      <c r="J40" s="115">
        <f t="shared" si="4"/>
        <v>2038051567.9141469</v>
      </c>
      <c r="K40" s="115">
        <f t="shared" si="5"/>
        <v>5706544390.1596107</v>
      </c>
      <c r="L40" s="115">
        <f t="shared" si="6"/>
        <v>514627531.12000012</v>
      </c>
      <c r="M40" s="115">
        <f t="shared" si="7"/>
        <v>5466500533.6199999</v>
      </c>
      <c r="N40" s="115">
        <f t="shared" si="8"/>
        <v>14800207.516069446</v>
      </c>
      <c r="O40" s="98">
        <f t="shared" si="1"/>
        <v>3434729.9676934155</v>
      </c>
      <c r="P40" s="98">
        <f t="shared" si="2"/>
        <v>1226689.2741762199</v>
      </c>
      <c r="Q40" s="98">
        <f t="shared" si="3"/>
        <v>0</v>
      </c>
      <c r="R40" s="134">
        <f t="shared" si="9"/>
        <v>1226689.2741762199</v>
      </c>
    </row>
    <row r="41" spans="2:18" ht="15">
      <c r="B41" s="123" t="s">
        <v>135</v>
      </c>
      <c r="C41" s="120" t="s">
        <v>103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  <c r="I41" s="117">
        <v>0.2139662477</v>
      </c>
      <c r="J41" s="115">
        <f t="shared" si="4"/>
        <v>2038051567.9141469</v>
      </c>
      <c r="K41" s="115">
        <f t="shared" si="5"/>
        <v>5706544390.1596107</v>
      </c>
      <c r="L41" s="115">
        <f t="shared" si="6"/>
        <v>514627531.12000012</v>
      </c>
      <c r="M41" s="115">
        <f t="shared" si="7"/>
        <v>5466500533.6199999</v>
      </c>
      <c r="N41" s="115">
        <f t="shared" si="8"/>
        <v>14800207.516069446</v>
      </c>
      <c r="O41" s="98">
        <f t="shared" ref="O41:O72" si="10">+IF(F41&gt;0,K41/2*F41/N41,K41/2*(D41+E41)/(L41+M41))</f>
        <v>0</v>
      </c>
      <c r="P41" s="98">
        <f t="shared" ref="P41:P72" si="11">++IF(F41&gt;0,J41/2*F41/N41,J41/2*(D41+E41)/(L41+M41))</f>
        <v>0</v>
      </c>
      <c r="Q41" s="98">
        <f t="shared" ref="Q41:Q72" si="12">+G41/(1-I41)-H41</f>
        <v>0</v>
      </c>
      <c r="R41" s="134">
        <f t="shared" si="9"/>
        <v>0</v>
      </c>
    </row>
    <row r="42" spans="2:18" ht="15">
      <c r="B42" s="123" t="s">
        <v>136</v>
      </c>
      <c r="C42" s="120" t="s">
        <v>103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7">
        <v>0.2139662477</v>
      </c>
      <c r="J42" s="115">
        <f t="shared" si="4"/>
        <v>2038051567.9141469</v>
      </c>
      <c r="K42" s="115">
        <f t="shared" si="5"/>
        <v>5706544390.1596107</v>
      </c>
      <c r="L42" s="115">
        <f t="shared" si="6"/>
        <v>514627531.12000012</v>
      </c>
      <c r="M42" s="115">
        <f t="shared" si="7"/>
        <v>5466500533.6199999</v>
      </c>
      <c r="N42" s="115">
        <f t="shared" si="8"/>
        <v>14800207.516069446</v>
      </c>
      <c r="O42" s="98">
        <f t="shared" si="10"/>
        <v>0</v>
      </c>
      <c r="P42" s="98">
        <f t="shared" si="11"/>
        <v>0</v>
      </c>
      <c r="Q42" s="98">
        <f t="shared" si="12"/>
        <v>0</v>
      </c>
      <c r="R42" s="134">
        <f t="shared" si="9"/>
        <v>0</v>
      </c>
    </row>
    <row r="43" spans="2:18" ht="15">
      <c r="B43" s="123" t="s">
        <v>137</v>
      </c>
      <c r="C43" s="120" t="s">
        <v>103</v>
      </c>
      <c r="D43" s="115">
        <v>256569.71</v>
      </c>
      <c r="E43" s="115">
        <v>33920105.899999999</v>
      </c>
      <c r="F43" s="115">
        <v>0</v>
      </c>
      <c r="G43" s="115">
        <v>0</v>
      </c>
      <c r="H43" s="115">
        <v>0</v>
      </c>
      <c r="I43" s="117">
        <v>0.2139662477</v>
      </c>
      <c r="J43" s="115">
        <f t="shared" si="4"/>
        <v>2038051567.9141469</v>
      </c>
      <c r="K43" s="115">
        <f t="shared" si="5"/>
        <v>5706544390.1596107</v>
      </c>
      <c r="L43" s="115">
        <f t="shared" si="6"/>
        <v>514627531.12000012</v>
      </c>
      <c r="M43" s="115">
        <f t="shared" si="7"/>
        <v>5466500533.6199999</v>
      </c>
      <c r="N43" s="115">
        <f t="shared" si="8"/>
        <v>14800207.516069446</v>
      </c>
      <c r="O43" s="98">
        <f t="shared" si="10"/>
        <v>16303840.543583838</v>
      </c>
      <c r="P43" s="98">
        <f t="shared" si="11"/>
        <v>5822800.1941370852</v>
      </c>
      <c r="Q43" s="98">
        <f t="shared" si="12"/>
        <v>0</v>
      </c>
      <c r="R43" s="134">
        <f t="shared" si="9"/>
        <v>5822800.1941370852</v>
      </c>
    </row>
    <row r="44" spans="2:18" ht="15">
      <c r="B44" s="123" t="s">
        <v>138</v>
      </c>
      <c r="C44" s="120" t="s">
        <v>103</v>
      </c>
      <c r="D44" s="115">
        <v>5629313.6699999999</v>
      </c>
      <c r="E44" s="115">
        <v>26990801.18</v>
      </c>
      <c r="F44" s="115">
        <v>0</v>
      </c>
      <c r="G44" s="115">
        <v>0</v>
      </c>
      <c r="H44" s="115">
        <v>0</v>
      </c>
      <c r="I44" s="117">
        <v>0.2139662477</v>
      </c>
      <c r="J44" s="115">
        <f t="shared" si="4"/>
        <v>2038051567.9141469</v>
      </c>
      <c r="K44" s="115">
        <f t="shared" si="5"/>
        <v>5706544390.1596107</v>
      </c>
      <c r="L44" s="115">
        <f t="shared" si="6"/>
        <v>514627531.12000012</v>
      </c>
      <c r="M44" s="115">
        <f t="shared" si="7"/>
        <v>5466500533.6199999</v>
      </c>
      <c r="N44" s="115">
        <f t="shared" si="8"/>
        <v>14800207.516069446</v>
      </c>
      <c r="O44" s="98">
        <f t="shared" si="10"/>
        <v>15561289.725680001</v>
      </c>
      <c r="P44" s="98">
        <f t="shared" si="11"/>
        <v>5557603.4734571436</v>
      </c>
      <c r="Q44" s="98">
        <f t="shared" si="12"/>
        <v>0</v>
      </c>
      <c r="R44" s="134">
        <f t="shared" si="9"/>
        <v>5557603.4734571436</v>
      </c>
    </row>
    <row r="45" spans="2:18" ht="15">
      <c r="B45" s="123" t="s">
        <v>139</v>
      </c>
      <c r="C45" s="120" t="s">
        <v>103</v>
      </c>
      <c r="D45" s="115">
        <v>19352582.32</v>
      </c>
      <c r="E45" s="115">
        <v>0</v>
      </c>
      <c r="F45" s="115">
        <v>0</v>
      </c>
      <c r="G45" s="115">
        <v>0</v>
      </c>
      <c r="H45" s="115">
        <v>0</v>
      </c>
      <c r="I45" s="117">
        <v>0.2139662477</v>
      </c>
      <c r="J45" s="115">
        <f t="shared" si="4"/>
        <v>2038051567.9141469</v>
      </c>
      <c r="K45" s="115">
        <f t="shared" si="5"/>
        <v>5706544390.1596107</v>
      </c>
      <c r="L45" s="115">
        <f t="shared" si="6"/>
        <v>514627531.12000012</v>
      </c>
      <c r="M45" s="115">
        <f t="shared" si="7"/>
        <v>5466500533.6199999</v>
      </c>
      <c r="N45" s="115">
        <f t="shared" si="8"/>
        <v>14800207.516069446</v>
      </c>
      <c r="O45" s="98">
        <f t="shared" si="10"/>
        <v>9232068.6731608007</v>
      </c>
      <c r="P45" s="98">
        <f t="shared" si="11"/>
        <v>3297167.3832717147</v>
      </c>
      <c r="Q45" s="98">
        <f t="shared" si="12"/>
        <v>0</v>
      </c>
      <c r="R45" s="134">
        <f t="shared" si="9"/>
        <v>3297167.3832717147</v>
      </c>
    </row>
    <row r="46" spans="2:18" ht="15">
      <c r="B46" s="123" t="s">
        <v>140</v>
      </c>
      <c r="C46" s="120" t="s">
        <v>103</v>
      </c>
      <c r="D46" s="115">
        <v>334769.99</v>
      </c>
      <c r="E46" s="115">
        <v>4500000</v>
      </c>
      <c r="F46" s="115">
        <v>0</v>
      </c>
      <c r="G46" s="115">
        <v>0</v>
      </c>
      <c r="H46" s="115">
        <v>0</v>
      </c>
      <c r="I46" s="117">
        <v>0.2139662477</v>
      </c>
      <c r="J46" s="115">
        <f t="shared" si="4"/>
        <v>2038051567.9141469</v>
      </c>
      <c r="K46" s="115">
        <f t="shared" si="5"/>
        <v>5706544390.1596107</v>
      </c>
      <c r="L46" s="115">
        <f t="shared" si="6"/>
        <v>514627531.12000012</v>
      </c>
      <c r="M46" s="115">
        <f t="shared" si="7"/>
        <v>5466500533.6199999</v>
      </c>
      <c r="N46" s="115">
        <f t="shared" si="8"/>
        <v>14800207.516069446</v>
      </c>
      <c r="O46" s="98">
        <f t="shared" si="10"/>
        <v>2306406.8571608048</v>
      </c>
      <c r="P46" s="98">
        <f t="shared" si="11"/>
        <v>823716.73470028746</v>
      </c>
      <c r="Q46" s="98">
        <f t="shared" si="12"/>
        <v>0</v>
      </c>
      <c r="R46" s="134">
        <f t="shared" si="9"/>
        <v>823716.73470028746</v>
      </c>
    </row>
    <row r="47" spans="2:18" ht="15">
      <c r="B47" s="123" t="s">
        <v>141</v>
      </c>
      <c r="C47" s="120" t="s">
        <v>103</v>
      </c>
      <c r="D47" s="115">
        <v>3461577.75</v>
      </c>
      <c r="E47" s="115">
        <v>11916180</v>
      </c>
      <c r="F47" s="115">
        <v>0</v>
      </c>
      <c r="G47" s="115">
        <v>0</v>
      </c>
      <c r="H47" s="115">
        <v>0</v>
      </c>
      <c r="I47" s="117">
        <v>0.2139662477</v>
      </c>
      <c r="J47" s="115">
        <f t="shared" si="4"/>
        <v>2038051567.9141469</v>
      </c>
      <c r="K47" s="115">
        <f t="shared" si="5"/>
        <v>5706544390.1596107</v>
      </c>
      <c r="L47" s="115">
        <f t="shared" si="6"/>
        <v>514627531.12000012</v>
      </c>
      <c r="M47" s="115">
        <f t="shared" si="7"/>
        <v>5466500533.6199999</v>
      </c>
      <c r="N47" s="115">
        <f t="shared" si="8"/>
        <v>14800207.516069446</v>
      </c>
      <c r="O47" s="98">
        <f t="shared" si="10"/>
        <v>7335895.1916464819</v>
      </c>
      <c r="P47" s="98">
        <f t="shared" si="11"/>
        <v>2619962.5684451722</v>
      </c>
      <c r="Q47" s="98">
        <f t="shared" si="12"/>
        <v>0</v>
      </c>
      <c r="R47" s="134">
        <f t="shared" si="9"/>
        <v>2619962.5684451722</v>
      </c>
    </row>
    <row r="48" spans="2:18" ht="15">
      <c r="B48" s="123" t="s">
        <v>142</v>
      </c>
      <c r="C48" s="120" t="s">
        <v>103</v>
      </c>
      <c r="D48" s="115">
        <v>370588.59</v>
      </c>
      <c r="E48" s="115">
        <v>11720820</v>
      </c>
      <c r="F48" s="115">
        <v>0</v>
      </c>
      <c r="G48" s="115">
        <v>0</v>
      </c>
      <c r="H48" s="115">
        <v>0</v>
      </c>
      <c r="I48" s="117">
        <v>0.2139662477</v>
      </c>
      <c r="J48" s="115">
        <f t="shared" si="4"/>
        <v>2038051567.9141469</v>
      </c>
      <c r="K48" s="115">
        <f t="shared" si="5"/>
        <v>5706544390.1596107</v>
      </c>
      <c r="L48" s="115">
        <f t="shared" si="6"/>
        <v>514627531.12000012</v>
      </c>
      <c r="M48" s="115">
        <f t="shared" si="7"/>
        <v>5466500533.6199999</v>
      </c>
      <c r="N48" s="115">
        <f t="shared" si="8"/>
        <v>14800207.516069446</v>
      </c>
      <c r="O48" s="98">
        <f t="shared" si="10"/>
        <v>5768156.0327359149</v>
      </c>
      <c r="P48" s="98">
        <f t="shared" si="11"/>
        <v>2060055.7259771125</v>
      </c>
      <c r="Q48" s="98">
        <f t="shared" si="12"/>
        <v>0</v>
      </c>
      <c r="R48" s="134">
        <f t="shared" si="9"/>
        <v>2060055.7259771125</v>
      </c>
    </row>
    <row r="49" spans="2:18" ht="15">
      <c r="B49" s="123" t="s">
        <v>143</v>
      </c>
      <c r="C49" s="120" t="s">
        <v>103</v>
      </c>
      <c r="D49" s="115">
        <v>2160580.12</v>
      </c>
      <c r="E49" s="115">
        <v>2100002.4</v>
      </c>
      <c r="F49" s="115">
        <v>0</v>
      </c>
      <c r="G49" s="115">
        <v>0</v>
      </c>
      <c r="H49" s="115">
        <v>0</v>
      </c>
      <c r="I49" s="117">
        <v>0.2139662477</v>
      </c>
      <c r="J49" s="115">
        <f t="shared" si="4"/>
        <v>2038051567.9141469</v>
      </c>
      <c r="K49" s="115">
        <f t="shared" si="5"/>
        <v>5706544390.1596107</v>
      </c>
      <c r="L49" s="115">
        <f t="shared" si="6"/>
        <v>514627531.12000012</v>
      </c>
      <c r="M49" s="115">
        <f t="shared" si="7"/>
        <v>5466500533.6199999</v>
      </c>
      <c r="N49" s="115">
        <f t="shared" si="8"/>
        <v>14800207.516069446</v>
      </c>
      <c r="O49" s="98">
        <f t="shared" si="10"/>
        <v>2032493.1196214901</v>
      </c>
      <c r="P49" s="98">
        <f t="shared" si="11"/>
        <v>725890.39986481797</v>
      </c>
      <c r="Q49" s="98">
        <f t="shared" si="12"/>
        <v>0</v>
      </c>
      <c r="R49" s="134">
        <f t="shared" si="9"/>
        <v>725890.39986481797</v>
      </c>
    </row>
    <row r="50" spans="2:18" ht="15">
      <c r="B50" s="123" t="s">
        <v>144</v>
      </c>
      <c r="C50" s="120" t="s">
        <v>103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7">
        <v>0.2139662477</v>
      </c>
      <c r="J50" s="115">
        <f t="shared" si="4"/>
        <v>2038051567.9141469</v>
      </c>
      <c r="K50" s="115">
        <f t="shared" si="5"/>
        <v>5706544390.1596107</v>
      </c>
      <c r="L50" s="115">
        <f t="shared" si="6"/>
        <v>514627531.12000012</v>
      </c>
      <c r="M50" s="115">
        <f t="shared" si="7"/>
        <v>5466500533.6199999</v>
      </c>
      <c r="N50" s="115">
        <f t="shared" si="8"/>
        <v>14800207.516069446</v>
      </c>
      <c r="O50" s="98">
        <f t="shared" si="10"/>
        <v>0</v>
      </c>
      <c r="P50" s="98">
        <f t="shared" si="11"/>
        <v>0</v>
      </c>
      <c r="Q50" s="98">
        <f t="shared" si="12"/>
        <v>0</v>
      </c>
      <c r="R50" s="134">
        <f t="shared" si="9"/>
        <v>0</v>
      </c>
    </row>
    <row r="51" spans="2:18" ht="15">
      <c r="B51" s="123" t="s">
        <v>145</v>
      </c>
      <c r="C51" s="120" t="s">
        <v>103</v>
      </c>
      <c r="D51" s="115">
        <v>45944.43</v>
      </c>
      <c r="E51" s="115">
        <v>4736354.7</v>
      </c>
      <c r="F51" s="115">
        <v>0</v>
      </c>
      <c r="G51" s="115">
        <v>0</v>
      </c>
      <c r="H51" s="115">
        <v>0</v>
      </c>
      <c r="I51" s="117">
        <v>0.2139662477</v>
      </c>
      <c r="J51" s="115">
        <f t="shared" si="4"/>
        <v>2038051567.9141469</v>
      </c>
      <c r="K51" s="115">
        <f t="shared" si="5"/>
        <v>5706544390.1596107</v>
      </c>
      <c r="L51" s="115">
        <f t="shared" si="6"/>
        <v>514627531.12000012</v>
      </c>
      <c r="M51" s="115">
        <f t="shared" si="7"/>
        <v>5466500533.6199999</v>
      </c>
      <c r="N51" s="115">
        <f t="shared" si="8"/>
        <v>14800207.516069446</v>
      </c>
      <c r="O51" s="98">
        <f t="shared" si="10"/>
        <v>2281375.8522618264</v>
      </c>
      <c r="P51" s="98">
        <f t="shared" si="11"/>
        <v>814777.09009350929</v>
      </c>
      <c r="Q51" s="98">
        <f t="shared" si="12"/>
        <v>0</v>
      </c>
      <c r="R51" s="134">
        <f t="shared" si="9"/>
        <v>814777.09009350929</v>
      </c>
    </row>
    <row r="52" spans="2:18" ht="15">
      <c r="B52" s="123" t="s">
        <v>146</v>
      </c>
      <c r="C52" s="120" t="s">
        <v>103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7">
        <v>0.2139662477</v>
      </c>
      <c r="J52" s="115">
        <f t="shared" si="4"/>
        <v>2038051567.9141469</v>
      </c>
      <c r="K52" s="115">
        <f t="shared" si="5"/>
        <v>5706544390.1596107</v>
      </c>
      <c r="L52" s="115">
        <f t="shared" si="6"/>
        <v>514627531.12000012</v>
      </c>
      <c r="M52" s="115">
        <f t="shared" si="7"/>
        <v>5466500533.6199999</v>
      </c>
      <c r="N52" s="115">
        <f t="shared" si="8"/>
        <v>14800207.516069446</v>
      </c>
      <c r="O52" s="98">
        <f t="shared" si="10"/>
        <v>0</v>
      </c>
      <c r="P52" s="98">
        <f t="shared" si="11"/>
        <v>0</v>
      </c>
      <c r="Q52" s="98">
        <f t="shared" si="12"/>
        <v>0</v>
      </c>
      <c r="R52" s="134">
        <f t="shared" si="9"/>
        <v>0</v>
      </c>
    </row>
    <row r="53" spans="2:18" ht="15">
      <c r="B53" s="123" t="s">
        <v>147</v>
      </c>
      <c r="C53" s="120" t="s">
        <v>103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7">
        <v>0.2139662477</v>
      </c>
      <c r="J53" s="115">
        <f t="shared" si="4"/>
        <v>2038051567.9141469</v>
      </c>
      <c r="K53" s="115">
        <f t="shared" si="5"/>
        <v>5706544390.1596107</v>
      </c>
      <c r="L53" s="115">
        <f t="shared" si="6"/>
        <v>514627531.12000012</v>
      </c>
      <c r="M53" s="115">
        <f t="shared" si="7"/>
        <v>5466500533.6199999</v>
      </c>
      <c r="N53" s="115">
        <f t="shared" si="8"/>
        <v>14800207.516069446</v>
      </c>
      <c r="O53" s="98">
        <f t="shared" si="10"/>
        <v>0</v>
      </c>
      <c r="P53" s="98">
        <f t="shared" si="11"/>
        <v>0</v>
      </c>
      <c r="Q53" s="98">
        <f t="shared" si="12"/>
        <v>0</v>
      </c>
      <c r="R53" s="134">
        <f t="shared" si="9"/>
        <v>0</v>
      </c>
    </row>
    <row r="54" spans="2:18" ht="15">
      <c r="B54" s="123" t="s">
        <v>148</v>
      </c>
      <c r="C54" s="120" t="s">
        <v>103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7">
        <v>0.2139662477</v>
      </c>
      <c r="J54" s="115">
        <f t="shared" si="4"/>
        <v>2038051567.9141469</v>
      </c>
      <c r="K54" s="115">
        <f t="shared" si="5"/>
        <v>5706544390.1596107</v>
      </c>
      <c r="L54" s="115">
        <f t="shared" si="6"/>
        <v>514627531.12000012</v>
      </c>
      <c r="M54" s="115">
        <f t="shared" si="7"/>
        <v>5466500533.6199999</v>
      </c>
      <c r="N54" s="115">
        <f t="shared" si="8"/>
        <v>14800207.516069446</v>
      </c>
      <c r="O54" s="98">
        <f t="shared" si="10"/>
        <v>0</v>
      </c>
      <c r="P54" s="98">
        <f t="shared" si="11"/>
        <v>0</v>
      </c>
      <c r="Q54" s="98">
        <f t="shared" si="12"/>
        <v>0</v>
      </c>
      <c r="R54" s="134">
        <f t="shared" si="9"/>
        <v>0</v>
      </c>
    </row>
    <row r="55" spans="2:18" ht="15">
      <c r="B55" s="123" t="s">
        <v>149</v>
      </c>
      <c r="C55" s="120" t="s">
        <v>103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  <c r="I55" s="117">
        <v>0.2139662477</v>
      </c>
      <c r="J55" s="115">
        <f t="shared" si="4"/>
        <v>2038051567.9141469</v>
      </c>
      <c r="K55" s="115">
        <f t="shared" si="5"/>
        <v>5706544390.1596107</v>
      </c>
      <c r="L55" s="115">
        <f t="shared" si="6"/>
        <v>514627531.12000012</v>
      </c>
      <c r="M55" s="115">
        <f t="shared" si="7"/>
        <v>5466500533.6199999</v>
      </c>
      <c r="N55" s="115">
        <f t="shared" si="8"/>
        <v>14800207.516069446</v>
      </c>
      <c r="O55" s="98">
        <f t="shared" si="10"/>
        <v>0</v>
      </c>
      <c r="P55" s="98">
        <f t="shared" si="11"/>
        <v>0</v>
      </c>
      <c r="Q55" s="98">
        <f t="shared" si="12"/>
        <v>0</v>
      </c>
      <c r="R55" s="134">
        <f t="shared" si="9"/>
        <v>0</v>
      </c>
    </row>
    <row r="56" spans="2:18" ht="15">
      <c r="B56" s="123" t="s">
        <v>150</v>
      </c>
      <c r="C56" s="120" t="s">
        <v>103</v>
      </c>
      <c r="D56" s="115">
        <v>5262256.18</v>
      </c>
      <c r="E56" s="115">
        <v>6566400</v>
      </c>
      <c r="F56" s="115">
        <v>0</v>
      </c>
      <c r="G56" s="115">
        <v>0</v>
      </c>
      <c r="H56" s="115">
        <v>0</v>
      </c>
      <c r="I56" s="117">
        <v>0.2139662477</v>
      </c>
      <c r="J56" s="115">
        <f t="shared" si="4"/>
        <v>2038051567.9141469</v>
      </c>
      <c r="K56" s="115">
        <f t="shared" si="5"/>
        <v>5706544390.1596107</v>
      </c>
      <c r="L56" s="115">
        <f t="shared" si="6"/>
        <v>514627531.12000012</v>
      </c>
      <c r="M56" s="115">
        <f t="shared" si="7"/>
        <v>5466500533.6199999</v>
      </c>
      <c r="N56" s="115">
        <f t="shared" si="8"/>
        <v>14800207.516069446</v>
      </c>
      <c r="O56" s="98">
        <f t="shared" si="10"/>
        <v>5642811.0915260995</v>
      </c>
      <c r="P56" s="98">
        <f t="shared" si="11"/>
        <v>2015289.6755450359</v>
      </c>
      <c r="Q56" s="98">
        <f t="shared" si="12"/>
        <v>0</v>
      </c>
      <c r="R56" s="134">
        <f t="shared" si="9"/>
        <v>2015289.6755450359</v>
      </c>
    </row>
    <row r="57" spans="2:18" ht="15">
      <c r="B57" s="123" t="s">
        <v>151</v>
      </c>
      <c r="C57" s="120" t="s">
        <v>103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  <c r="I57" s="117">
        <v>0.2139662477</v>
      </c>
      <c r="J57" s="115">
        <f t="shared" si="4"/>
        <v>2038051567.9141469</v>
      </c>
      <c r="K57" s="115">
        <f t="shared" si="5"/>
        <v>5706544390.1596107</v>
      </c>
      <c r="L57" s="115">
        <f t="shared" si="6"/>
        <v>514627531.12000012</v>
      </c>
      <c r="M57" s="115">
        <f t="shared" si="7"/>
        <v>5466500533.6199999</v>
      </c>
      <c r="N57" s="115">
        <f t="shared" si="8"/>
        <v>14800207.516069446</v>
      </c>
      <c r="O57" s="98">
        <f t="shared" si="10"/>
        <v>0</v>
      </c>
      <c r="P57" s="98">
        <f t="shared" si="11"/>
        <v>0</v>
      </c>
      <c r="Q57" s="98">
        <f t="shared" si="12"/>
        <v>0</v>
      </c>
      <c r="R57" s="134">
        <f t="shared" si="9"/>
        <v>0</v>
      </c>
    </row>
    <row r="58" spans="2:18" ht="15">
      <c r="B58" s="123" t="s">
        <v>152</v>
      </c>
      <c r="C58" s="120" t="s">
        <v>103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7">
        <v>0.2139662477</v>
      </c>
      <c r="J58" s="115">
        <f t="shared" si="4"/>
        <v>2038051567.9141469</v>
      </c>
      <c r="K58" s="115">
        <f t="shared" si="5"/>
        <v>5706544390.1596107</v>
      </c>
      <c r="L58" s="115">
        <f t="shared" si="6"/>
        <v>514627531.12000012</v>
      </c>
      <c r="M58" s="115">
        <f t="shared" si="7"/>
        <v>5466500533.6199999</v>
      </c>
      <c r="N58" s="115">
        <f t="shared" si="8"/>
        <v>14800207.516069446</v>
      </c>
      <c r="O58" s="98">
        <f t="shared" si="10"/>
        <v>0</v>
      </c>
      <c r="P58" s="98">
        <f t="shared" si="11"/>
        <v>0</v>
      </c>
      <c r="Q58" s="98">
        <f t="shared" si="12"/>
        <v>0</v>
      </c>
      <c r="R58" s="134">
        <f t="shared" si="9"/>
        <v>0</v>
      </c>
    </row>
    <row r="59" spans="2:18" ht="15">
      <c r="B59" s="123" t="s">
        <v>153</v>
      </c>
      <c r="C59" s="120" t="s">
        <v>103</v>
      </c>
      <c r="D59" s="115">
        <v>0</v>
      </c>
      <c r="E59" s="115">
        <v>230108.11</v>
      </c>
      <c r="F59" s="115">
        <v>0</v>
      </c>
      <c r="G59" s="115">
        <v>0</v>
      </c>
      <c r="H59" s="115">
        <v>0</v>
      </c>
      <c r="I59" s="117">
        <v>0.2139662477</v>
      </c>
      <c r="J59" s="115">
        <f t="shared" si="4"/>
        <v>2038051567.9141469</v>
      </c>
      <c r="K59" s="115">
        <f t="shared" si="5"/>
        <v>5706544390.1596107</v>
      </c>
      <c r="L59" s="115">
        <f t="shared" si="6"/>
        <v>514627531.12000012</v>
      </c>
      <c r="M59" s="115">
        <f t="shared" si="7"/>
        <v>5466500533.6199999</v>
      </c>
      <c r="N59" s="115">
        <f t="shared" si="8"/>
        <v>14800207.516069446</v>
      </c>
      <c r="O59" s="98">
        <f t="shared" si="10"/>
        <v>109772.11405920734</v>
      </c>
      <c r="P59" s="98">
        <f t="shared" si="11"/>
        <v>39204.326449716908</v>
      </c>
      <c r="Q59" s="98">
        <f t="shared" si="12"/>
        <v>0</v>
      </c>
      <c r="R59" s="134">
        <f t="shared" si="9"/>
        <v>39204.326449716908</v>
      </c>
    </row>
    <row r="60" spans="2:18" ht="15">
      <c r="B60" s="123" t="s">
        <v>154</v>
      </c>
      <c r="C60" s="120" t="s">
        <v>103</v>
      </c>
      <c r="D60" s="115">
        <v>0</v>
      </c>
      <c r="E60" s="115">
        <v>0</v>
      </c>
      <c r="F60" s="115">
        <v>40550</v>
      </c>
      <c r="G60" s="115">
        <v>0</v>
      </c>
      <c r="H60" s="115">
        <v>0</v>
      </c>
      <c r="I60" s="117">
        <v>0.2139662477</v>
      </c>
      <c r="J60" s="115">
        <f t="shared" si="4"/>
        <v>2038051567.9141469</v>
      </c>
      <c r="K60" s="115">
        <f t="shared" si="5"/>
        <v>5706544390.1596107</v>
      </c>
      <c r="L60" s="115">
        <f t="shared" si="6"/>
        <v>514627531.12000012</v>
      </c>
      <c r="M60" s="115">
        <f t="shared" si="7"/>
        <v>5466500533.6199999</v>
      </c>
      <c r="N60" s="115">
        <f t="shared" si="8"/>
        <v>14800207.516069446</v>
      </c>
      <c r="O60" s="98">
        <f t="shared" si="10"/>
        <v>7817470.6256560041</v>
      </c>
      <c r="P60" s="98">
        <f t="shared" si="11"/>
        <v>2791953.7948771445</v>
      </c>
      <c r="Q60" s="98">
        <f t="shared" si="12"/>
        <v>0</v>
      </c>
      <c r="R60" s="134">
        <f t="shared" si="9"/>
        <v>2791953.7948771445</v>
      </c>
    </row>
    <row r="61" spans="2:18" ht="15">
      <c r="B61" s="123" t="s">
        <v>155</v>
      </c>
      <c r="C61" s="120" t="s">
        <v>103</v>
      </c>
      <c r="D61" s="115">
        <v>0</v>
      </c>
      <c r="E61" s="115">
        <v>0</v>
      </c>
      <c r="F61" s="115">
        <v>3250</v>
      </c>
      <c r="G61" s="115">
        <v>0</v>
      </c>
      <c r="H61" s="115">
        <v>0</v>
      </c>
      <c r="I61" s="117">
        <v>0.2139662477</v>
      </c>
      <c r="J61" s="115">
        <f t="shared" si="4"/>
        <v>2038051567.9141469</v>
      </c>
      <c r="K61" s="115">
        <f t="shared" si="5"/>
        <v>5706544390.1596107</v>
      </c>
      <c r="L61" s="115">
        <f t="shared" si="6"/>
        <v>514627531.12000012</v>
      </c>
      <c r="M61" s="115">
        <f t="shared" si="7"/>
        <v>5466500533.6199999</v>
      </c>
      <c r="N61" s="115">
        <f t="shared" si="8"/>
        <v>14800207.516069446</v>
      </c>
      <c r="O61" s="98">
        <f t="shared" si="10"/>
        <v>626554.36580473522</v>
      </c>
      <c r="P61" s="98">
        <f t="shared" si="11"/>
        <v>223769.41635883405</v>
      </c>
      <c r="Q61" s="98">
        <f t="shared" si="12"/>
        <v>0</v>
      </c>
      <c r="R61" s="134">
        <f t="shared" si="9"/>
        <v>223769.41635883405</v>
      </c>
    </row>
    <row r="62" spans="2:18" ht="15">
      <c r="B62" s="123" t="s">
        <v>156</v>
      </c>
      <c r="C62" s="120" t="s">
        <v>103</v>
      </c>
      <c r="D62" s="115">
        <v>0</v>
      </c>
      <c r="E62" s="115">
        <v>0</v>
      </c>
      <c r="F62" s="115">
        <v>7840</v>
      </c>
      <c r="G62" s="115">
        <v>569</v>
      </c>
      <c r="H62" s="115">
        <v>28.735700000000001</v>
      </c>
      <c r="I62" s="117">
        <v>0.2139662477</v>
      </c>
      <c r="J62" s="115">
        <f t="shared" si="4"/>
        <v>2038051567.9141469</v>
      </c>
      <c r="K62" s="115">
        <f t="shared" si="5"/>
        <v>5706544390.1596107</v>
      </c>
      <c r="L62" s="115">
        <f t="shared" si="6"/>
        <v>514627531.12000012</v>
      </c>
      <c r="M62" s="115">
        <f t="shared" si="7"/>
        <v>5466500533.6199999</v>
      </c>
      <c r="N62" s="115">
        <f t="shared" si="8"/>
        <v>14800207.516069446</v>
      </c>
      <c r="O62" s="98">
        <f t="shared" si="10"/>
        <v>1511441.9162797306</v>
      </c>
      <c r="P62" s="98">
        <f t="shared" si="11"/>
        <v>539800.68438561808</v>
      </c>
      <c r="Q62" s="98">
        <f t="shared" si="12"/>
        <v>695.15178999016746</v>
      </c>
      <c r="R62" s="134">
        <f t="shared" si="9"/>
        <v>540495.83617560822</v>
      </c>
    </row>
    <row r="63" spans="2:18" ht="15">
      <c r="B63" s="123" t="s">
        <v>157</v>
      </c>
      <c r="C63" s="120" t="s">
        <v>103</v>
      </c>
      <c r="D63" s="115">
        <v>0</v>
      </c>
      <c r="E63" s="115">
        <v>0</v>
      </c>
      <c r="F63" s="115">
        <v>6000</v>
      </c>
      <c r="G63" s="115">
        <v>0</v>
      </c>
      <c r="H63" s="115">
        <v>0</v>
      </c>
      <c r="I63" s="117">
        <v>0.2139662477</v>
      </c>
      <c r="J63" s="115">
        <f t="shared" si="4"/>
        <v>2038051567.9141469</v>
      </c>
      <c r="K63" s="115">
        <f t="shared" si="5"/>
        <v>5706544390.1596107</v>
      </c>
      <c r="L63" s="115">
        <f t="shared" si="6"/>
        <v>514627531.12000012</v>
      </c>
      <c r="M63" s="115">
        <f t="shared" si="7"/>
        <v>5466500533.6199999</v>
      </c>
      <c r="N63" s="115">
        <f t="shared" si="8"/>
        <v>14800207.516069446</v>
      </c>
      <c r="O63" s="98">
        <f t="shared" si="10"/>
        <v>1156715.7522548959</v>
      </c>
      <c r="P63" s="98">
        <f t="shared" si="11"/>
        <v>413112.76866246283</v>
      </c>
      <c r="Q63" s="98">
        <f t="shared" si="12"/>
        <v>0</v>
      </c>
      <c r="R63" s="134">
        <f t="shared" si="9"/>
        <v>413112.76866246283</v>
      </c>
    </row>
    <row r="64" spans="2:18" ht="15">
      <c r="B64" s="123" t="s">
        <v>158</v>
      </c>
      <c r="C64" s="120" t="s">
        <v>103</v>
      </c>
      <c r="D64" s="115">
        <v>0</v>
      </c>
      <c r="E64" s="115">
        <v>0</v>
      </c>
      <c r="F64" s="115">
        <v>28000</v>
      </c>
      <c r="G64" s="115">
        <v>0</v>
      </c>
      <c r="H64" s="115">
        <v>0</v>
      </c>
      <c r="I64" s="117">
        <v>0.2139662477</v>
      </c>
      <c r="J64" s="115">
        <f t="shared" si="4"/>
        <v>2038051567.9141469</v>
      </c>
      <c r="K64" s="115">
        <f t="shared" si="5"/>
        <v>5706544390.1596107</v>
      </c>
      <c r="L64" s="115">
        <f t="shared" si="6"/>
        <v>514627531.12000012</v>
      </c>
      <c r="M64" s="115">
        <f t="shared" si="7"/>
        <v>5466500533.6199999</v>
      </c>
      <c r="N64" s="115">
        <f t="shared" si="8"/>
        <v>14800207.516069446</v>
      </c>
      <c r="O64" s="98">
        <f t="shared" si="10"/>
        <v>5398006.8438561801</v>
      </c>
      <c r="P64" s="98">
        <f t="shared" si="11"/>
        <v>1927859.5870914932</v>
      </c>
      <c r="Q64" s="98">
        <f t="shared" si="12"/>
        <v>0</v>
      </c>
      <c r="R64" s="134">
        <f t="shared" si="9"/>
        <v>1927859.5870914932</v>
      </c>
    </row>
    <row r="65" spans="2:18" ht="15">
      <c r="B65" s="123" t="s">
        <v>159</v>
      </c>
      <c r="C65" s="120" t="s">
        <v>103</v>
      </c>
      <c r="D65" s="115">
        <v>0</v>
      </c>
      <c r="E65" s="115">
        <v>0</v>
      </c>
      <c r="F65" s="115">
        <v>15000</v>
      </c>
      <c r="G65" s="115">
        <v>0</v>
      </c>
      <c r="H65" s="115">
        <v>0</v>
      </c>
      <c r="I65" s="117">
        <v>0.2139662477</v>
      </c>
      <c r="J65" s="115">
        <f t="shared" si="4"/>
        <v>2038051567.9141469</v>
      </c>
      <c r="K65" s="115">
        <f t="shared" si="5"/>
        <v>5706544390.1596107</v>
      </c>
      <c r="L65" s="115">
        <f t="shared" si="6"/>
        <v>514627531.12000012</v>
      </c>
      <c r="M65" s="115">
        <f t="shared" si="7"/>
        <v>5466500533.6199999</v>
      </c>
      <c r="N65" s="115">
        <f t="shared" si="8"/>
        <v>14800207.516069446</v>
      </c>
      <c r="O65" s="98">
        <f t="shared" si="10"/>
        <v>2891789.3806372392</v>
      </c>
      <c r="P65" s="98">
        <f t="shared" si="11"/>
        <v>1032781.9216561571</v>
      </c>
      <c r="Q65" s="98">
        <f t="shared" si="12"/>
        <v>0</v>
      </c>
      <c r="R65" s="134">
        <f t="shared" si="9"/>
        <v>1032781.9216561571</v>
      </c>
    </row>
    <row r="66" spans="2:18" ht="15">
      <c r="B66" s="123" t="s">
        <v>160</v>
      </c>
      <c r="C66" s="120" t="s">
        <v>103</v>
      </c>
      <c r="D66" s="115">
        <v>0</v>
      </c>
      <c r="E66" s="115">
        <v>0</v>
      </c>
      <c r="F66" s="115">
        <v>610000</v>
      </c>
      <c r="G66" s="115">
        <v>264318281</v>
      </c>
      <c r="H66" s="115">
        <v>13348619.3018</v>
      </c>
      <c r="I66" s="117">
        <v>0.2139662477</v>
      </c>
      <c r="J66" s="115">
        <f t="shared" si="4"/>
        <v>2038051567.9141469</v>
      </c>
      <c r="K66" s="115">
        <f t="shared" si="5"/>
        <v>5706544390.1596107</v>
      </c>
      <c r="L66" s="115">
        <f t="shared" si="6"/>
        <v>514627531.12000012</v>
      </c>
      <c r="M66" s="115">
        <f t="shared" si="7"/>
        <v>5466500533.6199999</v>
      </c>
      <c r="N66" s="115">
        <f t="shared" si="8"/>
        <v>14800207.516069446</v>
      </c>
      <c r="O66" s="98">
        <f t="shared" si="10"/>
        <v>117599434.81258108</v>
      </c>
      <c r="P66" s="98">
        <f t="shared" si="11"/>
        <v>41999798.147350386</v>
      </c>
      <c r="Q66" s="98">
        <f t="shared" si="12"/>
        <v>322919740.96464241</v>
      </c>
      <c r="R66" s="134">
        <f t="shared" si="9"/>
        <v>364919539.11199278</v>
      </c>
    </row>
    <row r="67" spans="2:18" ht="15">
      <c r="B67" s="123" t="s">
        <v>161</v>
      </c>
      <c r="C67" s="120" t="s">
        <v>103</v>
      </c>
      <c r="D67" s="115">
        <v>0</v>
      </c>
      <c r="E67" s="115">
        <v>0</v>
      </c>
      <c r="F67" s="115">
        <v>50000</v>
      </c>
      <c r="G67" s="115">
        <v>1027490</v>
      </c>
      <c r="H67" s="115">
        <v>51890.367899999997</v>
      </c>
      <c r="I67" s="117">
        <v>0.2139662477</v>
      </c>
      <c r="J67" s="115">
        <f t="shared" si="4"/>
        <v>2038051567.9141469</v>
      </c>
      <c r="K67" s="115">
        <f t="shared" si="5"/>
        <v>5706544390.1596107</v>
      </c>
      <c r="L67" s="115">
        <f t="shared" si="6"/>
        <v>514627531.12000012</v>
      </c>
      <c r="M67" s="115">
        <f t="shared" si="7"/>
        <v>5466500533.6199999</v>
      </c>
      <c r="N67" s="115">
        <f t="shared" si="8"/>
        <v>14800207.516069446</v>
      </c>
      <c r="O67" s="98">
        <f t="shared" si="10"/>
        <v>9639297.9354574662</v>
      </c>
      <c r="P67" s="98">
        <f t="shared" si="11"/>
        <v>3442606.4055205234</v>
      </c>
      <c r="Q67" s="98">
        <f t="shared" si="12"/>
        <v>1255292.6849822444</v>
      </c>
      <c r="R67" s="134">
        <f t="shared" si="9"/>
        <v>4697899.0905027678</v>
      </c>
    </row>
    <row r="68" spans="2:18" ht="15">
      <c r="B68" s="123" t="s">
        <v>162</v>
      </c>
      <c r="C68" s="120" t="s">
        <v>103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  <c r="I68" s="117">
        <v>0.2139662477</v>
      </c>
      <c r="J68" s="115">
        <f t="shared" si="4"/>
        <v>2038051567.9141469</v>
      </c>
      <c r="K68" s="115">
        <f t="shared" si="5"/>
        <v>5706544390.1596107</v>
      </c>
      <c r="L68" s="115">
        <f t="shared" si="6"/>
        <v>514627531.12000012</v>
      </c>
      <c r="M68" s="115">
        <f t="shared" si="7"/>
        <v>5466500533.6199999</v>
      </c>
      <c r="N68" s="115">
        <f t="shared" si="8"/>
        <v>14800207.516069446</v>
      </c>
      <c r="O68" s="98">
        <f t="shared" si="10"/>
        <v>0</v>
      </c>
      <c r="P68" s="98">
        <f t="shared" si="11"/>
        <v>0</v>
      </c>
      <c r="Q68" s="98">
        <f t="shared" si="12"/>
        <v>0</v>
      </c>
      <c r="R68" s="134">
        <f t="shared" si="9"/>
        <v>0</v>
      </c>
    </row>
    <row r="69" spans="2:18" ht="15">
      <c r="B69" s="123" t="s">
        <v>163</v>
      </c>
      <c r="C69" s="120" t="s">
        <v>103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  <c r="I69" s="117">
        <v>0.2139662477</v>
      </c>
      <c r="J69" s="115">
        <f t="shared" si="4"/>
        <v>2038051567.9141469</v>
      </c>
      <c r="K69" s="115">
        <f t="shared" si="5"/>
        <v>5706544390.1596107</v>
      </c>
      <c r="L69" s="115">
        <f t="shared" si="6"/>
        <v>514627531.12000012</v>
      </c>
      <c r="M69" s="115">
        <f t="shared" si="7"/>
        <v>5466500533.6199999</v>
      </c>
      <c r="N69" s="115">
        <f t="shared" si="8"/>
        <v>14800207.516069446</v>
      </c>
      <c r="O69" s="98">
        <f t="shared" si="10"/>
        <v>0</v>
      </c>
      <c r="P69" s="98">
        <f t="shared" si="11"/>
        <v>0</v>
      </c>
      <c r="Q69" s="98">
        <f t="shared" si="12"/>
        <v>0</v>
      </c>
      <c r="R69" s="134">
        <f t="shared" si="9"/>
        <v>0</v>
      </c>
    </row>
    <row r="70" spans="2:18" ht="15">
      <c r="B70" s="123" t="s">
        <v>164</v>
      </c>
      <c r="C70" s="120" t="s">
        <v>103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  <c r="I70" s="117">
        <v>0.2139662477</v>
      </c>
      <c r="J70" s="115">
        <f t="shared" si="4"/>
        <v>2038051567.9141469</v>
      </c>
      <c r="K70" s="115">
        <f t="shared" si="5"/>
        <v>5706544390.1596107</v>
      </c>
      <c r="L70" s="115">
        <f t="shared" si="6"/>
        <v>514627531.12000012</v>
      </c>
      <c r="M70" s="115">
        <f t="shared" si="7"/>
        <v>5466500533.6199999</v>
      </c>
      <c r="N70" s="115">
        <f t="shared" si="8"/>
        <v>14800207.516069446</v>
      </c>
      <c r="O70" s="98">
        <f t="shared" si="10"/>
        <v>0</v>
      </c>
      <c r="P70" s="98">
        <f t="shared" si="11"/>
        <v>0</v>
      </c>
      <c r="Q70" s="98">
        <f t="shared" si="12"/>
        <v>0</v>
      </c>
      <c r="R70" s="134">
        <f t="shared" si="9"/>
        <v>0</v>
      </c>
    </row>
    <row r="71" spans="2:18" ht="15">
      <c r="B71" s="123" t="s">
        <v>165</v>
      </c>
      <c r="C71" s="120" t="s">
        <v>103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  <c r="I71" s="117">
        <v>0.2139662477</v>
      </c>
      <c r="J71" s="115">
        <f t="shared" si="4"/>
        <v>2038051567.9141469</v>
      </c>
      <c r="K71" s="115">
        <f t="shared" si="5"/>
        <v>5706544390.1596107</v>
      </c>
      <c r="L71" s="115">
        <f t="shared" si="6"/>
        <v>514627531.12000012</v>
      </c>
      <c r="M71" s="115">
        <f t="shared" si="7"/>
        <v>5466500533.6199999</v>
      </c>
      <c r="N71" s="115">
        <f t="shared" si="8"/>
        <v>14800207.516069446</v>
      </c>
      <c r="O71" s="98">
        <f t="shared" si="10"/>
        <v>0</v>
      </c>
      <c r="P71" s="98">
        <f t="shared" si="11"/>
        <v>0</v>
      </c>
      <c r="Q71" s="98">
        <f t="shared" si="12"/>
        <v>0</v>
      </c>
      <c r="R71" s="134">
        <f t="shared" si="9"/>
        <v>0</v>
      </c>
    </row>
    <row r="72" spans="2:18" ht="15">
      <c r="B72" s="123" t="s">
        <v>166</v>
      </c>
      <c r="C72" s="120" t="s">
        <v>103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  <c r="I72" s="117">
        <v>0.2139662477</v>
      </c>
      <c r="J72" s="115">
        <f t="shared" si="4"/>
        <v>2038051567.9141469</v>
      </c>
      <c r="K72" s="115">
        <f t="shared" si="5"/>
        <v>5706544390.1596107</v>
      </c>
      <c r="L72" s="115">
        <f t="shared" si="6"/>
        <v>514627531.12000012</v>
      </c>
      <c r="M72" s="115">
        <f t="shared" si="7"/>
        <v>5466500533.6199999</v>
      </c>
      <c r="N72" s="115">
        <f t="shared" si="8"/>
        <v>14800207.516069446</v>
      </c>
      <c r="O72" s="98">
        <f t="shared" si="10"/>
        <v>0</v>
      </c>
      <c r="P72" s="98">
        <f t="shared" si="11"/>
        <v>0</v>
      </c>
      <c r="Q72" s="98">
        <f t="shared" si="12"/>
        <v>0</v>
      </c>
      <c r="R72" s="134">
        <f t="shared" si="9"/>
        <v>0</v>
      </c>
    </row>
    <row r="73" spans="2:18" ht="15">
      <c r="B73" s="123" t="s">
        <v>167</v>
      </c>
      <c r="C73" s="120" t="s">
        <v>103</v>
      </c>
      <c r="D73" s="115">
        <v>65095.28</v>
      </c>
      <c r="E73" s="115">
        <v>0</v>
      </c>
      <c r="F73" s="115">
        <v>0</v>
      </c>
      <c r="G73" s="115">
        <v>0</v>
      </c>
      <c r="H73" s="115">
        <v>0</v>
      </c>
      <c r="I73" s="117">
        <v>0.2139662477</v>
      </c>
      <c r="J73" s="115">
        <f t="shared" si="4"/>
        <v>2038051567.9141469</v>
      </c>
      <c r="K73" s="115">
        <f t="shared" si="5"/>
        <v>5706544390.1596107</v>
      </c>
      <c r="L73" s="115">
        <f t="shared" si="6"/>
        <v>514627531.12000012</v>
      </c>
      <c r="M73" s="115">
        <f t="shared" si="7"/>
        <v>5466500533.6199999</v>
      </c>
      <c r="N73" s="115">
        <f t="shared" si="8"/>
        <v>14800207.516069446</v>
      </c>
      <c r="O73" s="98">
        <f t="shared" ref="O73:O104" si="13">+IF(F73&gt;0,K73/2*F73/N73,K73/2*(D73+E73)/(L73+M73))</f>
        <v>31053.431801582476</v>
      </c>
      <c r="P73" s="98">
        <f t="shared" ref="P73:P104" si="14">++IF(F73&gt;0,J73/2*F73/N73,J73/2*(D73+E73)/(L73+M73))</f>
        <v>11090.511357708028</v>
      </c>
      <c r="Q73" s="98">
        <f t="shared" ref="Q73:Q104" si="15">+G73/(1-I73)-H73</f>
        <v>0</v>
      </c>
      <c r="R73" s="134">
        <f t="shared" si="9"/>
        <v>11090.511357708028</v>
      </c>
    </row>
    <row r="74" spans="2:18" ht="15">
      <c r="B74" s="123" t="s">
        <v>168</v>
      </c>
      <c r="C74" s="120" t="s">
        <v>103</v>
      </c>
      <c r="D74" s="115">
        <v>0</v>
      </c>
      <c r="E74" s="115">
        <v>334312.77</v>
      </c>
      <c r="F74" s="115">
        <v>0</v>
      </c>
      <c r="G74" s="115">
        <v>0</v>
      </c>
      <c r="H74" s="115">
        <v>0</v>
      </c>
      <c r="I74" s="117">
        <v>0.2139662477</v>
      </c>
      <c r="J74" s="115">
        <f t="shared" ref="J74:J137" si="16">+$J$7</f>
        <v>2038051567.9141469</v>
      </c>
      <c r="K74" s="115">
        <f t="shared" ref="K74:K137" si="17">+$K$7</f>
        <v>5706544390.1596107</v>
      </c>
      <c r="L74" s="115">
        <f t="shared" ref="L74:L137" si="18">+$D$7</f>
        <v>514627531.12000012</v>
      </c>
      <c r="M74" s="115">
        <f t="shared" ref="M74:M137" si="19">+$E$7</f>
        <v>5466500533.6199999</v>
      </c>
      <c r="N74" s="115">
        <f t="shared" ref="N74:N137" si="20">+$F$7</f>
        <v>14800207.516069446</v>
      </c>
      <c r="O74" s="98">
        <f t="shared" si="13"/>
        <v>159482.51245855502</v>
      </c>
      <c r="P74" s="98">
        <f t="shared" si="14"/>
        <v>56958.040163769663</v>
      </c>
      <c r="Q74" s="98">
        <f t="shared" si="15"/>
        <v>0</v>
      </c>
      <c r="R74" s="134">
        <f>+P74+Q74</f>
        <v>56958.040163769663</v>
      </c>
    </row>
    <row r="75" spans="2:18" ht="15">
      <c r="B75" s="123" t="s">
        <v>169</v>
      </c>
      <c r="C75" s="120" t="s">
        <v>103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  <c r="I75" s="117">
        <v>0.2139662477</v>
      </c>
      <c r="J75" s="115">
        <f t="shared" si="16"/>
        <v>2038051567.9141469</v>
      </c>
      <c r="K75" s="115">
        <f t="shared" si="17"/>
        <v>5706544390.1596107</v>
      </c>
      <c r="L75" s="115">
        <f t="shared" si="18"/>
        <v>514627531.12000012</v>
      </c>
      <c r="M75" s="115">
        <f t="shared" si="19"/>
        <v>5466500533.6199999</v>
      </c>
      <c r="N75" s="115">
        <f t="shared" si="20"/>
        <v>14800207.516069446</v>
      </c>
      <c r="O75" s="98">
        <f t="shared" si="13"/>
        <v>0</v>
      </c>
      <c r="P75" s="98">
        <f t="shared" si="14"/>
        <v>0</v>
      </c>
      <c r="Q75" s="98">
        <f t="shared" si="15"/>
        <v>0</v>
      </c>
      <c r="R75" s="134">
        <f t="shared" ref="R75:R76" si="21">+P75+Q75</f>
        <v>0</v>
      </c>
    </row>
    <row r="76" spans="2:18" ht="15">
      <c r="B76" s="123" t="s">
        <v>170</v>
      </c>
      <c r="C76" s="120" t="s">
        <v>103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  <c r="I76" s="117">
        <v>0.2139662477</v>
      </c>
      <c r="J76" s="115">
        <f t="shared" si="16"/>
        <v>2038051567.9141469</v>
      </c>
      <c r="K76" s="115">
        <f t="shared" si="17"/>
        <v>5706544390.1596107</v>
      </c>
      <c r="L76" s="115">
        <f t="shared" si="18"/>
        <v>514627531.12000012</v>
      </c>
      <c r="M76" s="115">
        <f t="shared" si="19"/>
        <v>5466500533.6199999</v>
      </c>
      <c r="N76" s="115">
        <f t="shared" si="20"/>
        <v>14800207.516069446</v>
      </c>
      <c r="O76" s="98">
        <f t="shared" si="13"/>
        <v>0</v>
      </c>
      <c r="P76" s="98">
        <f t="shared" si="14"/>
        <v>0</v>
      </c>
      <c r="Q76" s="98">
        <f t="shared" si="15"/>
        <v>0</v>
      </c>
      <c r="R76" s="134">
        <f t="shared" si="21"/>
        <v>0</v>
      </c>
    </row>
    <row r="77" spans="2:18" ht="15">
      <c r="B77" s="123" t="s">
        <v>171</v>
      </c>
      <c r="C77" s="120" t="s">
        <v>103</v>
      </c>
      <c r="D77" s="115">
        <v>12217179.18</v>
      </c>
      <c r="E77" s="115">
        <v>96669129.200000003</v>
      </c>
      <c r="F77" s="115">
        <v>0</v>
      </c>
      <c r="G77" s="115">
        <v>0</v>
      </c>
      <c r="H77" s="115">
        <v>0</v>
      </c>
      <c r="I77" s="117">
        <v>0.2139662477</v>
      </c>
      <c r="J77" s="115">
        <f t="shared" si="16"/>
        <v>2038051567.9141469</v>
      </c>
      <c r="K77" s="115">
        <f t="shared" si="17"/>
        <v>5706544390.1596107</v>
      </c>
      <c r="L77" s="115">
        <f t="shared" si="18"/>
        <v>514627531.12000012</v>
      </c>
      <c r="M77" s="115">
        <f t="shared" si="19"/>
        <v>5466500533.6199999</v>
      </c>
      <c r="N77" s="115">
        <f t="shared" si="20"/>
        <v>14800207.516069446</v>
      </c>
      <c r="O77" s="98">
        <f t="shared" si="13"/>
        <v>51943759.231151752</v>
      </c>
      <c r="P77" s="98">
        <f t="shared" si="14"/>
        <v>18551342.582554199</v>
      </c>
      <c r="Q77" s="98">
        <f t="shared" si="15"/>
        <v>0</v>
      </c>
      <c r="R77" s="134">
        <f t="shared" ref="R77:R129" si="22">+P77+Q77</f>
        <v>18551342.582554199</v>
      </c>
    </row>
    <row r="78" spans="2:18" ht="15">
      <c r="B78" s="123" t="s">
        <v>172</v>
      </c>
      <c r="C78" s="120" t="s">
        <v>103</v>
      </c>
      <c r="D78" s="115">
        <v>3632408.03</v>
      </c>
      <c r="E78" s="115">
        <v>82918580.760000005</v>
      </c>
      <c r="F78" s="115">
        <v>0</v>
      </c>
      <c r="G78" s="115">
        <v>0</v>
      </c>
      <c r="H78" s="115">
        <v>0</v>
      </c>
      <c r="I78" s="117">
        <v>0.2139662477</v>
      </c>
      <c r="J78" s="115">
        <f t="shared" si="16"/>
        <v>2038051567.9141469</v>
      </c>
      <c r="K78" s="115">
        <f t="shared" si="17"/>
        <v>5706544390.1596107</v>
      </c>
      <c r="L78" s="115">
        <f t="shared" si="18"/>
        <v>514627531.12000012</v>
      </c>
      <c r="M78" s="115">
        <f t="shared" si="19"/>
        <v>5466500533.6199999</v>
      </c>
      <c r="N78" s="115">
        <f t="shared" si="20"/>
        <v>14800207.516069446</v>
      </c>
      <c r="O78" s="98">
        <f t="shared" si="13"/>
        <v>41288788.18479304</v>
      </c>
      <c r="P78" s="98">
        <f t="shared" si="14"/>
        <v>14745995.780283229</v>
      </c>
      <c r="Q78" s="98">
        <f t="shared" si="15"/>
        <v>0</v>
      </c>
      <c r="R78" s="134">
        <f t="shared" si="22"/>
        <v>14745995.780283229</v>
      </c>
    </row>
    <row r="79" spans="2:18" ht="15">
      <c r="B79" s="123" t="s">
        <v>173</v>
      </c>
      <c r="C79" s="120" t="s">
        <v>103</v>
      </c>
      <c r="D79" s="115">
        <v>2816965.57</v>
      </c>
      <c r="E79" s="115">
        <v>45835920.75</v>
      </c>
      <c r="F79" s="115">
        <v>0</v>
      </c>
      <c r="G79" s="115">
        <v>0</v>
      </c>
      <c r="H79" s="115">
        <v>0</v>
      </c>
      <c r="I79" s="117">
        <v>0.2139662477</v>
      </c>
      <c r="J79" s="115">
        <f t="shared" si="16"/>
        <v>2038051567.9141469</v>
      </c>
      <c r="K79" s="115">
        <f t="shared" si="17"/>
        <v>5706544390.1596107</v>
      </c>
      <c r="L79" s="115">
        <f t="shared" si="18"/>
        <v>514627531.12000012</v>
      </c>
      <c r="M79" s="115">
        <f t="shared" si="19"/>
        <v>5466500533.6199999</v>
      </c>
      <c r="N79" s="115">
        <f t="shared" si="20"/>
        <v>14800207.516069446</v>
      </c>
      <c r="O79" s="98">
        <f t="shared" si="13"/>
        <v>23209656.480289586</v>
      </c>
      <c r="P79" s="98">
        <f t="shared" si="14"/>
        <v>8289163.0286748521</v>
      </c>
      <c r="Q79" s="98">
        <f t="shared" si="15"/>
        <v>0</v>
      </c>
      <c r="R79" s="134">
        <f t="shared" si="22"/>
        <v>8289163.0286748521</v>
      </c>
    </row>
    <row r="80" spans="2:18" ht="15">
      <c r="B80" s="123" t="s">
        <v>174</v>
      </c>
      <c r="C80" s="120" t="s">
        <v>103</v>
      </c>
      <c r="D80" s="115">
        <v>674752.24</v>
      </c>
      <c r="E80" s="115">
        <v>10067040</v>
      </c>
      <c r="F80" s="115">
        <v>0</v>
      </c>
      <c r="G80" s="115">
        <v>0</v>
      </c>
      <c r="H80" s="115">
        <v>0</v>
      </c>
      <c r="I80" s="117">
        <v>0.2139662477</v>
      </c>
      <c r="J80" s="115">
        <f t="shared" si="16"/>
        <v>2038051567.9141469</v>
      </c>
      <c r="K80" s="115">
        <f t="shared" si="17"/>
        <v>5706544390.1596107</v>
      </c>
      <c r="L80" s="115">
        <f t="shared" si="18"/>
        <v>514627531.12000012</v>
      </c>
      <c r="M80" s="115">
        <f t="shared" si="19"/>
        <v>5466500533.6199999</v>
      </c>
      <c r="N80" s="115">
        <f t="shared" si="20"/>
        <v>14800207.516069446</v>
      </c>
      <c r="O80" s="98">
        <f t="shared" si="13"/>
        <v>5124327.1824256359</v>
      </c>
      <c r="P80" s="98">
        <f t="shared" si="14"/>
        <v>1830116.8508662987</v>
      </c>
      <c r="Q80" s="98">
        <f t="shared" si="15"/>
        <v>0</v>
      </c>
      <c r="R80" s="134">
        <f t="shared" si="22"/>
        <v>1830116.8508662987</v>
      </c>
    </row>
    <row r="81" spans="2:18" ht="15">
      <c r="B81" s="123" t="s">
        <v>175</v>
      </c>
      <c r="C81" s="120" t="s">
        <v>103</v>
      </c>
      <c r="D81" s="115">
        <v>108285691.45</v>
      </c>
      <c r="E81" s="115">
        <v>161234357.00999999</v>
      </c>
      <c r="F81" s="115">
        <v>0</v>
      </c>
      <c r="G81" s="115">
        <v>0</v>
      </c>
      <c r="H81" s="115">
        <v>0</v>
      </c>
      <c r="I81" s="117">
        <v>0.2139662477</v>
      </c>
      <c r="J81" s="115">
        <f t="shared" si="16"/>
        <v>2038051567.9141469</v>
      </c>
      <c r="K81" s="115">
        <f t="shared" si="17"/>
        <v>5706544390.1596107</v>
      </c>
      <c r="L81" s="115">
        <f t="shared" si="18"/>
        <v>514627531.12000012</v>
      </c>
      <c r="M81" s="115">
        <f t="shared" si="19"/>
        <v>5466500533.6199999</v>
      </c>
      <c r="N81" s="115">
        <f t="shared" si="20"/>
        <v>14800207.516069446</v>
      </c>
      <c r="O81" s="98">
        <f t="shared" si="13"/>
        <v>128573414.9082977</v>
      </c>
      <c r="P81" s="98">
        <f t="shared" si="14"/>
        <v>45919076.752963468</v>
      </c>
      <c r="Q81" s="98">
        <f t="shared" si="15"/>
        <v>0</v>
      </c>
      <c r="R81" s="134">
        <f t="shared" si="22"/>
        <v>45919076.752963468</v>
      </c>
    </row>
    <row r="82" spans="2:18" ht="15">
      <c r="B82" s="123" t="s">
        <v>176</v>
      </c>
      <c r="C82" s="120" t="s">
        <v>103</v>
      </c>
      <c r="D82" s="115">
        <v>0</v>
      </c>
      <c r="E82" s="115">
        <v>0</v>
      </c>
      <c r="F82" s="115">
        <v>0</v>
      </c>
      <c r="G82" s="115">
        <v>0</v>
      </c>
      <c r="H82" s="115">
        <v>0</v>
      </c>
      <c r="I82" s="117">
        <v>0.2139662477</v>
      </c>
      <c r="J82" s="115">
        <f t="shared" si="16"/>
        <v>2038051567.9141469</v>
      </c>
      <c r="K82" s="115">
        <f t="shared" si="17"/>
        <v>5706544390.1596107</v>
      </c>
      <c r="L82" s="115">
        <f t="shared" si="18"/>
        <v>514627531.12000012</v>
      </c>
      <c r="M82" s="115">
        <f t="shared" si="19"/>
        <v>5466500533.6199999</v>
      </c>
      <c r="N82" s="115">
        <f t="shared" si="20"/>
        <v>14800207.516069446</v>
      </c>
      <c r="O82" s="98">
        <f t="shared" si="13"/>
        <v>0</v>
      </c>
      <c r="P82" s="98">
        <f t="shared" si="14"/>
        <v>0</v>
      </c>
      <c r="Q82" s="98">
        <f t="shared" si="15"/>
        <v>0</v>
      </c>
      <c r="R82" s="134">
        <f t="shared" si="22"/>
        <v>0</v>
      </c>
    </row>
    <row r="83" spans="2:18" ht="15">
      <c r="B83" s="123" t="s">
        <v>177</v>
      </c>
      <c r="C83" s="120" t="s">
        <v>103</v>
      </c>
      <c r="D83" s="115">
        <v>1722574.27</v>
      </c>
      <c r="E83" s="115">
        <v>14501120</v>
      </c>
      <c r="F83" s="115">
        <v>0</v>
      </c>
      <c r="G83" s="115">
        <v>0</v>
      </c>
      <c r="H83" s="115">
        <v>0</v>
      </c>
      <c r="I83" s="117">
        <v>0.2139662477</v>
      </c>
      <c r="J83" s="115">
        <f t="shared" si="16"/>
        <v>2038051567.9141469</v>
      </c>
      <c r="K83" s="115">
        <f t="shared" si="17"/>
        <v>5706544390.1596107</v>
      </c>
      <c r="L83" s="115">
        <f t="shared" si="18"/>
        <v>514627531.12000012</v>
      </c>
      <c r="M83" s="115">
        <f t="shared" si="19"/>
        <v>5466500533.6199999</v>
      </c>
      <c r="N83" s="115">
        <f t="shared" si="20"/>
        <v>14800207.516069446</v>
      </c>
      <c r="O83" s="98">
        <f t="shared" si="13"/>
        <v>7739445.6799812429</v>
      </c>
      <c r="P83" s="98">
        <f t="shared" si="14"/>
        <v>2764087.7428504438</v>
      </c>
      <c r="Q83" s="98">
        <f t="shared" si="15"/>
        <v>0</v>
      </c>
      <c r="R83" s="134">
        <f t="shared" si="22"/>
        <v>2764087.7428504438</v>
      </c>
    </row>
    <row r="84" spans="2:18" ht="15">
      <c r="B84" s="123" t="s">
        <v>178</v>
      </c>
      <c r="C84" s="120" t="s">
        <v>103</v>
      </c>
      <c r="D84" s="115">
        <v>0</v>
      </c>
      <c r="E84" s="115">
        <v>154818819.71000001</v>
      </c>
      <c r="F84" s="115">
        <v>0</v>
      </c>
      <c r="G84" s="115">
        <v>0</v>
      </c>
      <c r="H84" s="115">
        <v>0</v>
      </c>
      <c r="I84" s="117">
        <v>0.2139662477</v>
      </c>
      <c r="J84" s="115">
        <f t="shared" si="16"/>
        <v>2038051567.9141469</v>
      </c>
      <c r="K84" s="115">
        <f t="shared" si="17"/>
        <v>5706544390.1596107</v>
      </c>
      <c r="L84" s="115">
        <f t="shared" si="18"/>
        <v>514627531.12000012</v>
      </c>
      <c r="M84" s="115">
        <f t="shared" si="19"/>
        <v>5466500533.6199999</v>
      </c>
      <c r="N84" s="115">
        <f t="shared" si="20"/>
        <v>14800207.516069446</v>
      </c>
      <c r="O84" s="98">
        <f t="shared" si="13"/>
        <v>73855672.169564039</v>
      </c>
      <c r="P84" s="98">
        <f t="shared" si="14"/>
        <v>26377025.7748443</v>
      </c>
      <c r="Q84" s="98">
        <f t="shared" si="15"/>
        <v>0</v>
      </c>
      <c r="R84" s="134">
        <f t="shared" si="22"/>
        <v>26377025.7748443</v>
      </c>
    </row>
    <row r="85" spans="2:18" ht="15">
      <c r="B85" s="123" t="s">
        <v>179</v>
      </c>
      <c r="C85" s="120" t="s">
        <v>103</v>
      </c>
      <c r="D85" s="115">
        <v>0</v>
      </c>
      <c r="E85" s="115">
        <v>1032377.78</v>
      </c>
      <c r="F85" s="115">
        <v>0</v>
      </c>
      <c r="G85" s="115">
        <v>0</v>
      </c>
      <c r="H85" s="115">
        <v>0</v>
      </c>
      <c r="I85" s="117">
        <v>0.2139662477</v>
      </c>
      <c r="J85" s="115">
        <f t="shared" si="16"/>
        <v>2038051567.9141469</v>
      </c>
      <c r="K85" s="115">
        <f t="shared" si="17"/>
        <v>5706544390.1596107</v>
      </c>
      <c r="L85" s="115">
        <f t="shared" si="18"/>
        <v>514627531.12000012</v>
      </c>
      <c r="M85" s="115">
        <f t="shared" si="19"/>
        <v>5466500533.6199999</v>
      </c>
      <c r="N85" s="115">
        <f t="shared" si="20"/>
        <v>14800207.516069446</v>
      </c>
      <c r="O85" s="98">
        <f t="shared" si="13"/>
        <v>492491.5137426111</v>
      </c>
      <c r="P85" s="98">
        <f t="shared" si="14"/>
        <v>175889.82633664683</v>
      </c>
      <c r="Q85" s="98">
        <f t="shared" si="15"/>
        <v>0</v>
      </c>
      <c r="R85" s="134">
        <f t="shared" si="22"/>
        <v>175889.82633664683</v>
      </c>
    </row>
    <row r="86" spans="2:18" ht="15">
      <c r="B86" s="123" t="s">
        <v>180</v>
      </c>
      <c r="C86" s="120" t="s">
        <v>103</v>
      </c>
      <c r="D86" s="115">
        <v>0</v>
      </c>
      <c r="E86" s="115">
        <v>1506676.8</v>
      </c>
      <c r="F86" s="115">
        <v>0</v>
      </c>
      <c r="G86" s="115">
        <v>0</v>
      </c>
      <c r="H86" s="115">
        <v>0</v>
      </c>
      <c r="I86" s="117">
        <v>0.2139662477</v>
      </c>
      <c r="J86" s="115">
        <f t="shared" si="16"/>
        <v>2038051567.9141469</v>
      </c>
      <c r="K86" s="115">
        <f t="shared" si="17"/>
        <v>5706544390.1596107</v>
      </c>
      <c r="L86" s="115">
        <f t="shared" si="18"/>
        <v>514627531.12000012</v>
      </c>
      <c r="M86" s="115">
        <f t="shared" si="19"/>
        <v>5466500533.6199999</v>
      </c>
      <c r="N86" s="115">
        <f t="shared" si="20"/>
        <v>14800207.516069446</v>
      </c>
      <c r="O86" s="98">
        <f t="shared" si="13"/>
        <v>718753.88285950257</v>
      </c>
      <c r="P86" s="98">
        <f t="shared" si="14"/>
        <v>256697.8153069652</v>
      </c>
      <c r="Q86" s="98">
        <f t="shared" si="15"/>
        <v>0</v>
      </c>
      <c r="R86" s="134">
        <f t="shared" si="22"/>
        <v>256697.8153069652</v>
      </c>
    </row>
    <row r="87" spans="2:18" ht="15">
      <c r="B87" s="123" t="s">
        <v>181</v>
      </c>
      <c r="C87" s="120" t="s">
        <v>103</v>
      </c>
      <c r="D87" s="115">
        <v>196683.13</v>
      </c>
      <c r="E87" s="115">
        <v>1440000</v>
      </c>
      <c r="F87" s="115">
        <v>0</v>
      </c>
      <c r="G87" s="115">
        <v>0</v>
      </c>
      <c r="H87" s="115">
        <v>0</v>
      </c>
      <c r="I87" s="117">
        <v>0.2139662477</v>
      </c>
      <c r="J87" s="115">
        <f t="shared" si="16"/>
        <v>2038051567.9141469</v>
      </c>
      <c r="K87" s="115">
        <f t="shared" si="17"/>
        <v>5706544390.1596107</v>
      </c>
      <c r="L87" s="115">
        <f t="shared" si="18"/>
        <v>514627531.12000012</v>
      </c>
      <c r="M87" s="115">
        <f t="shared" si="19"/>
        <v>5466500533.6199999</v>
      </c>
      <c r="N87" s="115">
        <f t="shared" si="20"/>
        <v>14800207.516069446</v>
      </c>
      <c r="O87" s="98">
        <f t="shared" si="13"/>
        <v>780772.86030961911</v>
      </c>
      <c r="P87" s="98">
        <f t="shared" si="14"/>
        <v>278847.45011057827</v>
      </c>
      <c r="Q87" s="98">
        <f t="shared" si="15"/>
        <v>0</v>
      </c>
      <c r="R87" s="134">
        <f t="shared" si="22"/>
        <v>278847.45011057827</v>
      </c>
    </row>
    <row r="88" spans="2:18" ht="15">
      <c r="B88" s="123" t="s">
        <v>182</v>
      </c>
      <c r="C88" s="120" t="s">
        <v>103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  <c r="I88" s="117">
        <v>0.2139662477</v>
      </c>
      <c r="J88" s="115">
        <f t="shared" si="16"/>
        <v>2038051567.9141469</v>
      </c>
      <c r="K88" s="115">
        <f t="shared" si="17"/>
        <v>5706544390.1596107</v>
      </c>
      <c r="L88" s="115">
        <f t="shared" si="18"/>
        <v>514627531.12000012</v>
      </c>
      <c r="M88" s="115">
        <f t="shared" si="19"/>
        <v>5466500533.6199999</v>
      </c>
      <c r="N88" s="115">
        <f t="shared" si="20"/>
        <v>14800207.516069446</v>
      </c>
      <c r="O88" s="98">
        <f t="shared" si="13"/>
        <v>0</v>
      </c>
      <c r="P88" s="98">
        <f t="shared" si="14"/>
        <v>0</v>
      </c>
      <c r="Q88" s="98">
        <f t="shared" si="15"/>
        <v>0</v>
      </c>
      <c r="R88" s="134">
        <f t="shared" si="22"/>
        <v>0</v>
      </c>
    </row>
    <row r="89" spans="2:18" ht="15">
      <c r="B89" s="123" t="s">
        <v>183</v>
      </c>
      <c r="C89" s="120" t="s">
        <v>103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  <c r="I89" s="117">
        <v>0.2139662477</v>
      </c>
      <c r="J89" s="115">
        <f t="shared" si="16"/>
        <v>2038051567.9141469</v>
      </c>
      <c r="K89" s="115">
        <f t="shared" si="17"/>
        <v>5706544390.1596107</v>
      </c>
      <c r="L89" s="115">
        <f t="shared" si="18"/>
        <v>514627531.12000012</v>
      </c>
      <c r="M89" s="115">
        <f t="shared" si="19"/>
        <v>5466500533.6199999</v>
      </c>
      <c r="N89" s="115">
        <f t="shared" si="20"/>
        <v>14800207.516069446</v>
      </c>
      <c r="O89" s="98">
        <f t="shared" si="13"/>
        <v>0</v>
      </c>
      <c r="P89" s="98">
        <f t="shared" si="14"/>
        <v>0</v>
      </c>
      <c r="Q89" s="98">
        <f t="shared" si="15"/>
        <v>0</v>
      </c>
      <c r="R89" s="134">
        <f t="shared" si="22"/>
        <v>0</v>
      </c>
    </row>
    <row r="90" spans="2:18" ht="15">
      <c r="B90" s="123" t="s">
        <v>184</v>
      </c>
      <c r="C90" s="120" t="s">
        <v>103</v>
      </c>
      <c r="D90" s="115">
        <v>0</v>
      </c>
      <c r="E90" s="115">
        <v>0</v>
      </c>
      <c r="F90" s="115">
        <v>60800</v>
      </c>
      <c r="G90" s="115">
        <v>0</v>
      </c>
      <c r="H90" s="115">
        <v>0</v>
      </c>
      <c r="I90" s="117">
        <v>0.2139662477</v>
      </c>
      <c r="J90" s="115">
        <f t="shared" si="16"/>
        <v>2038051567.9141469</v>
      </c>
      <c r="K90" s="115">
        <f t="shared" si="17"/>
        <v>5706544390.1596107</v>
      </c>
      <c r="L90" s="115">
        <f t="shared" si="18"/>
        <v>514627531.12000012</v>
      </c>
      <c r="M90" s="115">
        <f t="shared" si="19"/>
        <v>5466500533.6199999</v>
      </c>
      <c r="N90" s="115">
        <f t="shared" si="20"/>
        <v>14800207.516069446</v>
      </c>
      <c r="O90" s="98">
        <f t="shared" si="13"/>
        <v>11721386.289516278</v>
      </c>
      <c r="P90" s="98">
        <f t="shared" si="14"/>
        <v>4186209.3891129564</v>
      </c>
      <c r="Q90" s="98">
        <f t="shared" si="15"/>
        <v>0</v>
      </c>
      <c r="R90" s="134">
        <f t="shared" si="22"/>
        <v>4186209.3891129564</v>
      </c>
    </row>
    <row r="91" spans="2:18" ht="15">
      <c r="B91" s="123" t="s">
        <v>185</v>
      </c>
      <c r="C91" s="120" t="s">
        <v>103</v>
      </c>
      <c r="D91" s="115">
        <v>0</v>
      </c>
      <c r="E91" s="115">
        <v>0</v>
      </c>
      <c r="F91" s="115">
        <v>240000</v>
      </c>
      <c r="G91" s="115">
        <v>10944828</v>
      </c>
      <c r="H91" s="115">
        <v>552736.42720000003</v>
      </c>
      <c r="I91" s="117">
        <v>0.2139662477</v>
      </c>
      <c r="J91" s="115">
        <f t="shared" si="16"/>
        <v>2038051567.9141469</v>
      </c>
      <c r="K91" s="115">
        <f t="shared" si="17"/>
        <v>5706544390.1596107</v>
      </c>
      <c r="L91" s="115">
        <f t="shared" si="18"/>
        <v>514627531.12000012</v>
      </c>
      <c r="M91" s="115">
        <f t="shared" si="19"/>
        <v>5466500533.6199999</v>
      </c>
      <c r="N91" s="115">
        <f t="shared" si="20"/>
        <v>14800207.516069446</v>
      </c>
      <c r="O91" s="98">
        <f t="shared" si="13"/>
        <v>46268630.090195827</v>
      </c>
      <c r="P91" s="98">
        <f t="shared" si="14"/>
        <v>16524510.746498514</v>
      </c>
      <c r="Q91" s="98">
        <f t="shared" si="15"/>
        <v>13371383.202490866</v>
      </c>
      <c r="R91" s="134">
        <f t="shared" si="22"/>
        <v>29895893.94898938</v>
      </c>
    </row>
    <row r="92" spans="2:18" ht="15">
      <c r="B92" s="123" t="s">
        <v>186</v>
      </c>
      <c r="C92" s="120" t="s">
        <v>103</v>
      </c>
      <c r="D92" s="115">
        <v>0</v>
      </c>
      <c r="E92" s="115">
        <v>0</v>
      </c>
      <c r="F92" s="115">
        <v>206900</v>
      </c>
      <c r="G92" s="115">
        <v>0</v>
      </c>
      <c r="H92" s="115">
        <v>0</v>
      </c>
      <c r="I92" s="117">
        <v>0.2139662477</v>
      </c>
      <c r="J92" s="115">
        <f t="shared" si="16"/>
        <v>2038051567.9141469</v>
      </c>
      <c r="K92" s="115">
        <f t="shared" si="17"/>
        <v>5706544390.1596107</v>
      </c>
      <c r="L92" s="115">
        <f t="shared" si="18"/>
        <v>514627531.12000012</v>
      </c>
      <c r="M92" s="115">
        <f t="shared" si="19"/>
        <v>5466500533.6199999</v>
      </c>
      <c r="N92" s="115">
        <f t="shared" si="20"/>
        <v>14800207.516069446</v>
      </c>
      <c r="O92" s="98">
        <f t="shared" si="13"/>
        <v>39887414.856922992</v>
      </c>
      <c r="P92" s="98">
        <f t="shared" si="14"/>
        <v>14245505.306043927</v>
      </c>
      <c r="Q92" s="98">
        <f t="shared" si="15"/>
        <v>0</v>
      </c>
      <c r="R92" s="134">
        <f t="shared" si="22"/>
        <v>14245505.306043927</v>
      </c>
    </row>
    <row r="93" spans="2:18" ht="15">
      <c r="B93" s="123" t="s">
        <v>187</v>
      </c>
      <c r="C93" s="120" t="s">
        <v>103</v>
      </c>
      <c r="D93" s="115">
        <v>0</v>
      </c>
      <c r="E93" s="115">
        <v>0</v>
      </c>
      <c r="F93" s="115">
        <v>1000</v>
      </c>
      <c r="G93" s="115">
        <v>0</v>
      </c>
      <c r="H93" s="115">
        <v>0</v>
      </c>
      <c r="I93" s="117">
        <v>0.2139662477</v>
      </c>
      <c r="J93" s="115">
        <f t="shared" si="16"/>
        <v>2038051567.9141469</v>
      </c>
      <c r="K93" s="115">
        <f t="shared" si="17"/>
        <v>5706544390.1596107</v>
      </c>
      <c r="L93" s="115">
        <f t="shared" si="18"/>
        <v>514627531.12000012</v>
      </c>
      <c r="M93" s="115">
        <f t="shared" si="19"/>
        <v>5466500533.6199999</v>
      </c>
      <c r="N93" s="115">
        <f t="shared" si="20"/>
        <v>14800207.516069446</v>
      </c>
      <c r="O93" s="98">
        <f t="shared" si="13"/>
        <v>192785.9587091493</v>
      </c>
      <c r="P93" s="98">
        <f t="shared" si="14"/>
        <v>68852.128110410471</v>
      </c>
      <c r="Q93" s="98">
        <f t="shared" si="15"/>
        <v>0</v>
      </c>
      <c r="R93" s="134">
        <f t="shared" si="22"/>
        <v>68852.128110410471</v>
      </c>
    </row>
    <row r="94" spans="2:18" ht="15">
      <c r="B94" s="123" t="s">
        <v>188</v>
      </c>
      <c r="C94" s="120" t="s">
        <v>103</v>
      </c>
      <c r="D94" s="115">
        <v>0</v>
      </c>
      <c r="E94" s="115">
        <v>0</v>
      </c>
      <c r="F94" s="115">
        <v>2300</v>
      </c>
      <c r="G94" s="115">
        <v>880759</v>
      </c>
      <c r="H94" s="115">
        <v>44480.1492</v>
      </c>
      <c r="I94" s="117">
        <v>0.2139662477</v>
      </c>
      <c r="J94" s="115">
        <f t="shared" si="16"/>
        <v>2038051567.9141469</v>
      </c>
      <c r="K94" s="115">
        <f t="shared" si="17"/>
        <v>5706544390.1596107</v>
      </c>
      <c r="L94" s="115">
        <f t="shared" si="18"/>
        <v>514627531.12000012</v>
      </c>
      <c r="M94" s="115">
        <f t="shared" si="19"/>
        <v>5466500533.6199999</v>
      </c>
      <c r="N94" s="115">
        <f t="shared" si="20"/>
        <v>14800207.516069446</v>
      </c>
      <c r="O94" s="98">
        <f t="shared" si="13"/>
        <v>443407.70503104344</v>
      </c>
      <c r="P94" s="98">
        <f t="shared" si="14"/>
        <v>158359.89465394409</v>
      </c>
      <c r="Q94" s="98">
        <f t="shared" si="15"/>
        <v>1076030.2581747798</v>
      </c>
      <c r="R94" s="134">
        <f t="shared" si="22"/>
        <v>1234390.1528287239</v>
      </c>
    </row>
    <row r="95" spans="2:18" ht="15">
      <c r="B95" s="123" t="s">
        <v>189</v>
      </c>
      <c r="C95" s="120" t="s">
        <v>103</v>
      </c>
      <c r="D95" s="115">
        <v>0</v>
      </c>
      <c r="E95" s="115">
        <v>0</v>
      </c>
      <c r="F95" s="115">
        <v>229000</v>
      </c>
      <c r="G95" s="115">
        <v>25440412</v>
      </c>
      <c r="H95" s="115">
        <v>1284793.3688000001</v>
      </c>
      <c r="I95" s="117">
        <v>0.2139662477</v>
      </c>
      <c r="J95" s="115">
        <f t="shared" si="16"/>
        <v>2038051567.9141469</v>
      </c>
      <c r="K95" s="115">
        <f t="shared" si="17"/>
        <v>5706544390.1596107</v>
      </c>
      <c r="L95" s="115">
        <f t="shared" si="18"/>
        <v>514627531.12000012</v>
      </c>
      <c r="M95" s="115">
        <f t="shared" si="19"/>
        <v>5466500533.6199999</v>
      </c>
      <c r="N95" s="115">
        <f t="shared" si="20"/>
        <v>14800207.516069446</v>
      </c>
      <c r="O95" s="98">
        <f t="shared" si="13"/>
        <v>44147984.544395186</v>
      </c>
      <c r="P95" s="98">
        <f t="shared" si="14"/>
        <v>15767137.337283999</v>
      </c>
      <c r="Q95" s="98">
        <f t="shared" si="15"/>
        <v>31080753.181280378</v>
      </c>
      <c r="R95" s="134">
        <f t="shared" si="22"/>
        <v>46847890.518564373</v>
      </c>
    </row>
    <row r="96" spans="2:18" ht="15">
      <c r="B96" s="123" t="s">
        <v>190</v>
      </c>
      <c r="C96" s="120" t="s">
        <v>103</v>
      </c>
      <c r="D96" s="115">
        <v>0</v>
      </c>
      <c r="E96" s="115">
        <v>0</v>
      </c>
      <c r="F96" s="115">
        <v>13667.216069444399</v>
      </c>
      <c r="G96" s="115">
        <v>0</v>
      </c>
      <c r="H96" s="115">
        <v>0</v>
      </c>
      <c r="I96" s="117">
        <v>0.2139662477</v>
      </c>
      <c r="J96" s="115">
        <f t="shared" si="16"/>
        <v>2038051567.9141469</v>
      </c>
      <c r="K96" s="115">
        <f t="shared" si="17"/>
        <v>5706544390.1596107</v>
      </c>
      <c r="L96" s="115">
        <f t="shared" si="18"/>
        <v>514627531.12000012</v>
      </c>
      <c r="M96" s="115">
        <f t="shared" si="19"/>
        <v>5466500533.6199999</v>
      </c>
      <c r="N96" s="115">
        <f t="shared" si="20"/>
        <v>14800207.516069446</v>
      </c>
      <c r="O96" s="98">
        <f t="shared" si="13"/>
        <v>2634847.3528329297</v>
      </c>
      <c r="P96" s="98">
        <f t="shared" si="14"/>
        <v>941016.91172604647</v>
      </c>
      <c r="Q96" s="98">
        <f t="shared" si="15"/>
        <v>0</v>
      </c>
      <c r="R96" s="134">
        <f t="shared" si="22"/>
        <v>941016.91172604647</v>
      </c>
    </row>
    <row r="97" spans="2:18" ht="15">
      <c r="B97" s="123" t="s">
        <v>191</v>
      </c>
      <c r="C97" s="120" t="s">
        <v>103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  <c r="I97" s="117">
        <v>0.2139662477</v>
      </c>
      <c r="J97" s="115">
        <f t="shared" si="16"/>
        <v>2038051567.9141469</v>
      </c>
      <c r="K97" s="115">
        <f t="shared" si="17"/>
        <v>5706544390.1596107</v>
      </c>
      <c r="L97" s="115">
        <f t="shared" si="18"/>
        <v>514627531.12000012</v>
      </c>
      <c r="M97" s="115">
        <f t="shared" si="19"/>
        <v>5466500533.6199999</v>
      </c>
      <c r="N97" s="115">
        <f t="shared" si="20"/>
        <v>14800207.516069446</v>
      </c>
      <c r="O97" s="98">
        <f t="shared" si="13"/>
        <v>0</v>
      </c>
      <c r="P97" s="98">
        <f t="shared" si="14"/>
        <v>0</v>
      </c>
      <c r="Q97" s="98">
        <f t="shared" si="15"/>
        <v>0</v>
      </c>
      <c r="R97" s="134">
        <f t="shared" si="22"/>
        <v>0</v>
      </c>
    </row>
    <row r="98" spans="2:18" ht="15">
      <c r="B98" s="123" t="s">
        <v>192</v>
      </c>
      <c r="C98" s="120" t="s">
        <v>103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  <c r="I98" s="117">
        <v>0.2139662477</v>
      </c>
      <c r="J98" s="115">
        <f t="shared" si="16"/>
        <v>2038051567.9141469</v>
      </c>
      <c r="K98" s="115">
        <f t="shared" si="17"/>
        <v>5706544390.1596107</v>
      </c>
      <c r="L98" s="115">
        <f t="shared" si="18"/>
        <v>514627531.12000012</v>
      </c>
      <c r="M98" s="115">
        <f t="shared" si="19"/>
        <v>5466500533.6199999</v>
      </c>
      <c r="N98" s="115">
        <f t="shared" si="20"/>
        <v>14800207.516069446</v>
      </c>
      <c r="O98" s="98">
        <f t="shared" si="13"/>
        <v>0</v>
      </c>
      <c r="P98" s="98">
        <f t="shared" si="14"/>
        <v>0</v>
      </c>
      <c r="Q98" s="98">
        <f t="shared" si="15"/>
        <v>0</v>
      </c>
      <c r="R98" s="134">
        <f t="shared" si="22"/>
        <v>0</v>
      </c>
    </row>
    <row r="99" spans="2:18" ht="15">
      <c r="B99" s="123" t="s">
        <v>193</v>
      </c>
      <c r="C99" s="120" t="s">
        <v>103</v>
      </c>
      <c r="D99" s="115">
        <v>0</v>
      </c>
      <c r="E99" s="115">
        <v>1793872.06</v>
      </c>
      <c r="F99" s="115">
        <v>0</v>
      </c>
      <c r="G99" s="115">
        <v>0</v>
      </c>
      <c r="H99" s="115">
        <v>0</v>
      </c>
      <c r="I99" s="117">
        <v>0.2139662477</v>
      </c>
      <c r="J99" s="115">
        <f t="shared" si="16"/>
        <v>2038051567.9141469</v>
      </c>
      <c r="K99" s="115">
        <f t="shared" si="17"/>
        <v>5706544390.1596107</v>
      </c>
      <c r="L99" s="115">
        <f t="shared" si="18"/>
        <v>514627531.12000012</v>
      </c>
      <c r="M99" s="115">
        <f t="shared" si="19"/>
        <v>5466500533.6199999</v>
      </c>
      <c r="N99" s="115">
        <f t="shared" si="20"/>
        <v>14800207.516069446</v>
      </c>
      <c r="O99" s="98">
        <f t="shared" si="13"/>
        <v>855759.18370693328</v>
      </c>
      <c r="P99" s="98">
        <f t="shared" si="14"/>
        <v>305628.27989533334</v>
      </c>
      <c r="Q99" s="98">
        <f t="shared" si="15"/>
        <v>0</v>
      </c>
      <c r="R99" s="134">
        <f t="shared" si="22"/>
        <v>305628.27989533334</v>
      </c>
    </row>
    <row r="100" spans="2:18" ht="15">
      <c r="B100" s="123" t="s">
        <v>194</v>
      </c>
      <c r="C100" s="120" t="s">
        <v>103</v>
      </c>
      <c r="D100" s="115">
        <v>0</v>
      </c>
      <c r="E100" s="115">
        <v>90000000</v>
      </c>
      <c r="F100" s="115">
        <v>0</v>
      </c>
      <c r="G100" s="115">
        <v>0</v>
      </c>
      <c r="H100" s="115">
        <v>0</v>
      </c>
      <c r="I100" s="117">
        <v>0.2139662477</v>
      </c>
      <c r="J100" s="115">
        <f t="shared" si="16"/>
        <v>2038051567.9141469</v>
      </c>
      <c r="K100" s="115">
        <f t="shared" si="17"/>
        <v>5706544390.1596107</v>
      </c>
      <c r="L100" s="115">
        <f t="shared" si="18"/>
        <v>514627531.12000012</v>
      </c>
      <c r="M100" s="115">
        <f t="shared" si="19"/>
        <v>5466500533.6199999</v>
      </c>
      <c r="N100" s="115">
        <f t="shared" si="20"/>
        <v>14800207.516069446</v>
      </c>
      <c r="O100" s="98">
        <f t="shared" si="13"/>
        <v>42934124.596167691</v>
      </c>
      <c r="P100" s="98">
        <f t="shared" si="14"/>
        <v>15333615.927202748</v>
      </c>
      <c r="Q100" s="98">
        <f t="shared" si="15"/>
        <v>0</v>
      </c>
      <c r="R100" s="134">
        <f t="shared" si="22"/>
        <v>15333615.927202748</v>
      </c>
    </row>
    <row r="101" spans="2:18" ht="15">
      <c r="B101" s="123" t="s">
        <v>195</v>
      </c>
      <c r="C101" s="120" t="s">
        <v>103</v>
      </c>
      <c r="D101" s="115">
        <v>309215.96000000002</v>
      </c>
      <c r="E101" s="115">
        <v>62293069</v>
      </c>
      <c r="F101" s="115">
        <v>0</v>
      </c>
      <c r="G101" s="115">
        <v>1401054</v>
      </c>
      <c r="H101" s="115">
        <v>70756.121700000003</v>
      </c>
      <c r="I101" s="117">
        <v>0.2139662477</v>
      </c>
      <c r="J101" s="115">
        <f t="shared" si="16"/>
        <v>2038051567.9141469</v>
      </c>
      <c r="K101" s="115">
        <f t="shared" si="17"/>
        <v>5706544390.1596107</v>
      </c>
      <c r="L101" s="115">
        <f t="shared" si="18"/>
        <v>514627531.12000012</v>
      </c>
      <c r="M101" s="115">
        <f t="shared" si="19"/>
        <v>5466500533.6199999</v>
      </c>
      <c r="N101" s="115">
        <f t="shared" si="20"/>
        <v>14800207.516069446</v>
      </c>
      <c r="O101" s="98">
        <f t="shared" si="13"/>
        <v>29864158.916415941</v>
      </c>
      <c r="P101" s="98">
        <f t="shared" si="14"/>
        <v>10665771.041577123</v>
      </c>
      <c r="Q101" s="98">
        <f t="shared" si="15"/>
        <v>1711678.7876157891</v>
      </c>
      <c r="R101" s="134">
        <f t="shared" si="22"/>
        <v>12377449.829192912</v>
      </c>
    </row>
    <row r="102" spans="2:18" ht="15">
      <c r="B102" s="123" t="s">
        <v>196</v>
      </c>
      <c r="C102" s="120" t="s">
        <v>103</v>
      </c>
      <c r="D102" s="115">
        <v>0</v>
      </c>
      <c r="E102" s="115">
        <v>16998560.890000001</v>
      </c>
      <c r="F102" s="115">
        <v>0</v>
      </c>
      <c r="G102" s="115">
        <v>0</v>
      </c>
      <c r="H102" s="115">
        <v>0</v>
      </c>
      <c r="I102" s="117">
        <v>0.2139662477</v>
      </c>
      <c r="J102" s="115">
        <f t="shared" si="16"/>
        <v>2038051567.9141469</v>
      </c>
      <c r="K102" s="115">
        <f t="shared" si="17"/>
        <v>5706544390.1596107</v>
      </c>
      <c r="L102" s="115">
        <f t="shared" si="18"/>
        <v>514627531.12000012</v>
      </c>
      <c r="M102" s="115">
        <f t="shared" si="19"/>
        <v>5466500533.6199999</v>
      </c>
      <c r="N102" s="115">
        <f t="shared" si="20"/>
        <v>14800207.516069446</v>
      </c>
      <c r="O102" s="98">
        <f t="shared" si="13"/>
        <v>8109092.5689644795</v>
      </c>
      <c r="P102" s="98">
        <f t="shared" si="14"/>
        <v>2896104.4889158858</v>
      </c>
      <c r="Q102" s="98">
        <f t="shared" si="15"/>
        <v>0</v>
      </c>
      <c r="R102" s="134">
        <f t="shared" si="22"/>
        <v>2896104.4889158858</v>
      </c>
    </row>
    <row r="103" spans="2:18" ht="15">
      <c r="B103" s="123" t="s">
        <v>197</v>
      </c>
      <c r="C103" s="120" t="s">
        <v>103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  <c r="I103" s="117">
        <v>0.2139662477</v>
      </c>
      <c r="J103" s="115">
        <f t="shared" si="16"/>
        <v>2038051567.9141469</v>
      </c>
      <c r="K103" s="115">
        <f t="shared" si="17"/>
        <v>5706544390.1596107</v>
      </c>
      <c r="L103" s="115">
        <f t="shared" si="18"/>
        <v>514627531.12000012</v>
      </c>
      <c r="M103" s="115">
        <f t="shared" si="19"/>
        <v>5466500533.6199999</v>
      </c>
      <c r="N103" s="115">
        <f t="shared" si="20"/>
        <v>14800207.516069446</v>
      </c>
      <c r="O103" s="98">
        <f t="shared" si="13"/>
        <v>0</v>
      </c>
      <c r="P103" s="98">
        <f t="shared" si="14"/>
        <v>0</v>
      </c>
      <c r="Q103" s="98">
        <f t="shared" si="15"/>
        <v>0</v>
      </c>
      <c r="R103" s="134">
        <f t="shared" si="22"/>
        <v>0</v>
      </c>
    </row>
    <row r="104" spans="2:18" ht="15">
      <c r="B104" s="123" t="s">
        <v>198</v>
      </c>
      <c r="C104" s="120" t="s">
        <v>103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  <c r="I104" s="117">
        <v>0.2139662477</v>
      </c>
      <c r="J104" s="115">
        <f t="shared" si="16"/>
        <v>2038051567.9141469</v>
      </c>
      <c r="K104" s="115">
        <f t="shared" si="17"/>
        <v>5706544390.1596107</v>
      </c>
      <c r="L104" s="115">
        <f t="shared" si="18"/>
        <v>514627531.12000012</v>
      </c>
      <c r="M104" s="115">
        <f t="shared" si="19"/>
        <v>5466500533.6199999</v>
      </c>
      <c r="N104" s="115">
        <f t="shared" si="20"/>
        <v>14800207.516069446</v>
      </c>
      <c r="O104" s="98">
        <f t="shared" si="13"/>
        <v>0</v>
      </c>
      <c r="P104" s="98">
        <f t="shared" si="14"/>
        <v>0</v>
      </c>
      <c r="Q104" s="98">
        <f t="shared" si="15"/>
        <v>0</v>
      </c>
      <c r="R104" s="134">
        <f t="shared" si="22"/>
        <v>0</v>
      </c>
    </row>
    <row r="105" spans="2:18" ht="15">
      <c r="B105" s="123" t="s">
        <v>199</v>
      </c>
      <c r="C105" s="120" t="s">
        <v>103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  <c r="I105" s="117">
        <v>0.2139662477</v>
      </c>
      <c r="J105" s="115">
        <f t="shared" si="16"/>
        <v>2038051567.9141469</v>
      </c>
      <c r="K105" s="115">
        <f t="shared" si="17"/>
        <v>5706544390.1596107</v>
      </c>
      <c r="L105" s="115">
        <f t="shared" si="18"/>
        <v>514627531.12000012</v>
      </c>
      <c r="M105" s="115">
        <f t="shared" si="19"/>
        <v>5466500533.6199999</v>
      </c>
      <c r="N105" s="115">
        <f t="shared" si="20"/>
        <v>14800207.516069446</v>
      </c>
      <c r="O105" s="98">
        <f t="shared" ref="O105:O136" si="23">+IF(F105&gt;0,K105/2*F105/N105,K105/2*(D105+E105)/(L105+M105))</f>
        <v>0</v>
      </c>
      <c r="P105" s="98">
        <f t="shared" ref="P105:P136" si="24">++IF(F105&gt;0,J105/2*F105/N105,J105/2*(D105+E105)/(L105+M105))</f>
        <v>0</v>
      </c>
      <c r="Q105" s="98">
        <f t="shared" ref="Q105:Q136" si="25">+G105/(1-I105)-H105</f>
        <v>0</v>
      </c>
      <c r="R105" s="134">
        <f t="shared" si="22"/>
        <v>0</v>
      </c>
    </row>
    <row r="106" spans="2:18" ht="15">
      <c r="B106" s="123" t="s">
        <v>200</v>
      </c>
      <c r="C106" s="120" t="s">
        <v>103</v>
      </c>
      <c r="D106" s="115">
        <v>135939654.24000001</v>
      </c>
      <c r="E106" s="115">
        <v>991413487.79999995</v>
      </c>
      <c r="F106" s="115">
        <v>0</v>
      </c>
      <c r="G106" s="115">
        <v>0</v>
      </c>
      <c r="H106" s="115">
        <v>0</v>
      </c>
      <c r="I106" s="117">
        <v>0.2139662477</v>
      </c>
      <c r="J106" s="115">
        <f t="shared" si="16"/>
        <v>2038051567.9141469</v>
      </c>
      <c r="K106" s="115">
        <f t="shared" si="17"/>
        <v>5706544390.1596107</v>
      </c>
      <c r="L106" s="115">
        <f t="shared" si="18"/>
        <v>514627531.12000012</v>
      </c>
      <c r="M106" s="115">
        <f t="shared" si="19"/>
        <v>5466500533.6199999</v>
      </c>
      <c r="N106" s="115">
        <f t="shared" si="20"/>
        <v>14800207.516069446</v>
      </c>
      <c r="O106" s="98">
        <f t="shared" si="23"/>
        <v>537799114.04696095</v>
      </c>
      <c r="P106" s="98">
        <f t="shared" si="24"/>
        <v>192071112.15962896</v>
      </c>
      <c r="Q106" s="98">
        <f t="shared" si="25"/>
        <v>0</v>
      </c>
      <c r="R106" s="134">
        <f t="shared" si="22"/>
        <v>192071112.15962896</v>
      </c>
    </row>
    <row r="107" spans="2:18" ht="15">
      <c r="B107" s="123" t="s">
        <v>201</v>
      </c>
      <c r="C107" s="120" t="s">
        <v>103</v>
      </c>
      <c r="D107" s="115">
        <v>28983395.129999999</v>
      </c>
      <c r="E107" s="115">
        <v>136144714.74000001</v>
      </c>
      <c r="F107" s="115">
        <v>0</v>
      </c>
      <c r="G107" s="115">
        <v>0</v>
      </c>
      <c r="H107" s="115">
        <v>0</v>
      </c>
      <c r="I107" s="117">
        <v>0.2139662477</v>
      </c>
      <c r="J107" s="115">
        <f t="shared" si="16"/>
        <v>2038051567.9141469</v>
      </c>
      <c r="K107" s="115">
        <f t="shared" si="17"/>
        <v>5706544390.1596107</v>
      </c>
      <c r="L107" s="115">
        <f t="shared" si="18"/>
        <v>514627531.12000012</v>
      </c>
      <c r="M107" s="115">
        <f t="shared" si="19"/>
        <v>5466500533.6199999</v>
      </c>
      <c r="N107" s="115">
        <f t="shared" si="20"/>
        <v>14800207.516069446</v>
      </c>
      <c r="O107" s="98">
        <f t="shared" si="23"/>
        <v>78773676.038758308</v>
      </c>
      <c r="P107" s="98">
        <f t="shared" si="24"/>
        <v>28133455.728127975</v>
      </c>
      <c r="Q107" s="98">
        <f t="shared" si="25"/>
        <v>0</v>
      </c>
      <c r="R107" s="134">
        <f t="shared" si="22"/>
        <v>28133455.728127975</v>
      </c>
    </row>
    <row r="108" spans="2:18" ht="15">
      <c r="B108" s="123" t="s">
        <v>202</v>
      </c>
      <c r="C108" s="120" t="s">
        <v>103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  <c r="I108" s="117">
        <v>0.2139662477</v>
      </c>
      <c r="J108" s="115">
        <f t="shared" si="16"/>
        <v>2038051567.9141469</v>
      </c>
      <c r="K108" s="115">
        <f t="shared" si="17"/>
        <v>5706544390.1596107</v>
      </c>
      <c r="L108" s="115">
        <f t="shared" si="18"/>
        <v>514627531.12000012</v>
      </c>
      <c r="M108" s="115">
        <f t="shared" si="19"/>
        <v>5466500533.6199999</v>
      </c>
      <c r="N108" s="115">
        <f t="shared" si="20"/>
        <v>14800207.516069446</v>
      </c>
      <c r="O108" s="98">
        <f t="shared" si="23"/>
        <v>0</v>
      </c>
      <c r="P108" s="98">
        <f t="shared" si="24"/>
        <v>0</v>
      </c>
      <c r="Q108" s="98">
        <f t="shared" si="25"/>
        <v>0</v>
      </c>
      <c r="R108" s="134">
        <f t="shared" si="22"/>
        <v>0</v>
      </c>
    </row>
    <row r="109" spans="2:18" ht="15">
      <c r="B109" s="123" t="s">
        <v>203</v>
      </c>
      <c r="C109" s="120" t="s">
        <v>103</v>
      </c>
      <c r="D109" s="115">
        <v>0</v>
      </c>
      <c r="E109" s="115">
        <v>0</v>
      </c>
      <c r="F109" s="115">
        <v>2876190</v>
      </c>
      <c r="G109" s="115">
        <v>360889460</v>
      </c>
      <c r="H109" s="115">
        <v>18225663.3682</v>
      </c>
      <c r="I109" s="117">
        <v>0.2139662477</v>
      </c>
      <c r="J109" s="115">
        <f t="shared" si="16"/>
        <v>2038051567.9141469</v>
      </c>
      <c r="K109" s="115">
        <f t="shared" si="17"/>
        <v>5706544390.1596107</v>
      </c>
      <c r="L109" s="115">
        <f t="shared" si="18"/>
        <v>514627531.12000012</v>
      </c>
      <c r="M109" s="115">
        <f t="shared" si="19"/>
        <v>5466500533.6199999</v>
      </c>
      <c r="N109" s="115">
        <f t="shared" si="20"/>
        <v>14800207.516069446</v>
      </c>
      <c r="O109" s="98">
        <f t="shared" si="23"/>
        <v>554489046.57966816</v>
      </c>
      <c r="P109" s="98">
        <f t="shared" si="24"/>
        <v>198031802.3498815</v>
      </c>
      <c r="Q109" s="98">
        <f t="shared" si="25"/>
        <v>440901516.53216362</v>
      </c>
      <c r="R109" s="134">
        <f t="shared" si="22"/>
        <v>638933318.88204515</v>
      </c>
    </row>
    <row r="110" spans="2:18" ht="15">
      <c r="B110" s="123" t="s">
        <v>204</v>
      </c>
      <c r="C110" s="120" t="s">
        <v>103</v>
      </c>
      <c r="D110" s="115">
        <v>0</v>
      </c>
      <c r="E110" s="115">
        <v>0</v>
      </c>
      <c r="F110" s="115">
        <v>1000</v>
      </c>
      <c r="G110" s="115">
        <v>0</v>
      </c>
      <c r="H110" s="115">
        <v>0</v>
      </c>
      <c r="I110" s="117">
        <v>0.2139662477</v>
      </c>
      <c r="J110" s="115">
        <f t="shared" si="16"/>
        <v>2038051567.9141469</v>
      </c>
      <c r="K110" s="115">
        <f t="shared" si="17"/>
        <v>5706544390.1596107</v>
      </c>
      <c r="L110" s="115">
        <f t="shared" si="18"/>
        <v>514627531.12000012</v>
      </c>
      <c r="M110" s="115">
        <f t="shared" si="19"/>
        <v>5466500533.6199999</v>
      </c>
      <c r="N110" s="115">
        <f t="shared" si="20"/>
        <v>14800207.516069446</v>
      </c>
      <c r="O110" s="98">
        <f t="shared" si="23"/>
        <v>192785.9587091493</v>
      </c>
      <c r="P110" s="98">
        <f t="shared" si="24"/>
        <v>68852.128110410471</v>
      </c>
      <c r="Q110" s="98">
        <f t="shared" si="25"/>
        <v>0</v>
      </c>
      <c r="R110" s="134">
        <f t="shared" si="22"/>
        <v>68852.128110410471</v>
      </c>
    </row>
    <row r="111" spans="2:18" ht="15">
      <c r="B111" s="123" t="s">
        <v>205</v>
      </c>
      <c r="C111" s="120" t="s">
        <v>103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  <c r="I111" s="117">
        <v>0.2139662477</v>
      </c>
      <c r="J111" s="115">
        <f t="shared" si="16"/>
        <v>2038051567.9141469</v>
      </c>
      <c r="K111" s="115">
        <f t="shared" si="17"/>
        <v>5706544390.1596107</v>
      </c>
      <c r="L111" s="115">
        <f t="shared" si="18"/>
        <v>514627531.12000012</v>
      </c>
      <c r="M111" s="115">
        <f t="shared" si="19"/>
        <v>5466500533.6199999</v>
      </c>
      <c r="N111" s="115">
        <f t="shared" si="20"/>
        <v>14800207.516069446</v>
      </c>
      <c r="O111" s="98">
        <f t="shared" si="23"/>
        <v>0</v>
      </c>
      <c r="P111" s="98">
        <f t="shared" si="24"/>
        <v>0</v>
      </c>
      <c r="Q111" s="98">
        <f t="shared" si="25"/>
        <v>0</v>
      </c>
      <c r="R111" s="134">
        <f t="shared" si="22"/>
        <v>0</v>
      </c>
    </row>
    <row r="112" spans="2:18" ht="15">
      <c r="B112" s="123" t="s">
        <v>206</v>
      </c>
      <c r="C112" s="120" t="s">
        <v>103</v>
      </c>
      <c r="D112" s="115">
        <v>5033.79</v>
      </c>
      <c r="E112" s="115">
        <v>89663759.299999997</v>
      </c>
      <c r="F112" s="115">
        <v>0</v>
      </c>
      <c r="G112" s="115">
        <v>6535542</v>
      </c>
      <c r="H112" s="115">
        <v>330058.37420000002</v>
      </c>
      <c r="I112" s="117">
        <v>0.2139662477</v>
      </c>
      <c r="J112" s="115">
        <f t="shared" si="16"/>
        <v>2038051567.9141469</v>
      </c>
      <c r="K112" s="115">
        <f t="shared" si="17"/>
        <v>5706544390.1596107</v>
      </c>
      <c r="L112" s="115">
        <f t="shared" si="18"/>
        <v>514627531.12000012</v>
      </c>
      <c r="M112" s="115">
        <f t="shared" si="19"/>
        <v>5466500533.6199999</v>
      </c>
      <c r="N112" s="115">
        <f t="shared" si="20"/>
        <v>14800207.516069446</v>
      </c>
      <c r="O112" s="98">
        <f t="shared" si="23"/>
        <v>42776123.721267119</v>
      </c>
      <c r="P112" s="98">
        <f t="shared" si="24"/>
        <v>15277187.043309689</v>
      </c>
      <c r="Q112" s="98">
        <f t="shared" si="25"/>
        <v>7984523.5135070616</v>
      </c>
      <c r="R112" s="134">
        <f t="shared" si="22"/>
        <v>23261710.556816749</v>
      </c>
    </row>
    <row r="113" spans="2:18" ht="15">
      <c r="B113" s="123" t="s">
        <v>207</v>
      </c>
      <c r="C113" s="120" t="s">
        <v>103</v>
      </c>
      <c r="D113" s="115">
        <v>2555741.7200000002</v>
      </c>
      <c r="E113" s="115">
        <v>14442480</v>
      </c>
      <c r="F113" s="115">
        <v>0</v>
      </c>
      <c r="G113" s="115">
        <v>0</v>
      </c>
      <c r="H113" s="115">
        <v>0</v>
      </c>
      <c r="I113" s="117">
        <v>0.2139662477</v>
      </c>
      <c r="J113" s="115">
        <f t="shared" si="16"/>
        <v>2038051567.9141469</v>
      </c>
      <c r="K113" s="115">
        <f t="shared" si="17"/>
        <v>5706544390.1596107</v>
      </c>
      <c r="L113" s="115">
        <f t="shared" si="18"/>
        <v>514627531.12000012</v>
      </c>
      <c r="M113" s="115">
        <f t="shared" si="19"/>
        <v>5466500533.6199999</v>
      </c>
      <c r="N113" s="115">
        <f t="shared" si="20"/>
        <v>14800207.516069446</v>
      </c>
      <c r="O113" s="98">
        <f t="shared" si="23"/>
        <v>8108930.7693307092</v>
      </c>
      <c r="P113" s="98">
        <f t="shared" si="24"/>
        <v>2896046.7033323962</v>
      </c>
      <c r="Q113" s="98">
        <f t="shared" si="25"/>
        <v>0</v>
      </c>
      <c r="R113" s="134">
        <f t="shared" si="22"/>
        <v>2896046.7033323962</v>
      </c>
    </row>
    <row r="114" spans="2:18" ht="15">
      <c r="B114" s="123" t="s">
        <v>208</v>
      </c>
      <c r="C114" s="120" t="s">
        <v>103</v>
      </c>
      <c r="D114" s="115">
        <v>196132.26</v>
      </c>
      <c r="E114" s="115">
        <v>52223725.759999998</v>
      </c>
      <c r="F114" s="115">
        <v>0</v>
      </c>
      <c r="G114" s="115">
        <v>0</v>
      </c>
      <c r="H114" s="115">
        <v>0</v>
      </c>
      <c r="I114" s="117">
        <v>0.2139662477</v>
      </c>
      <c r="J114" s="115">
        <f t="shared" si="16"/>
        <v>2038051567.9141469</v>
      </c>
      <c r="K114" s="115">
        <f t="shared" si="17"/>
        <v>5706544390.1596107</v>
      </c>
      <c r="L114" s="115">
        <f t="shared" si="18"/>
        <v>514627531.12000012</v>
      </c>
      <c r="M114" s="115">
        <f t="shared" si="19"/>
        <v>5466500533.6199999</v>
      </c>
      <c r="N114" s="115">
        <f t="shared" si="20"/>
        <v>14800207.516069446</v>
      </c>
      <c r="O114" s="98">
        <f t="shared" si="23"/>
        <v>25006674.617156666</v>
      </c>
      <c r="P114" s="98">
        <f t="shared" si="24"/>
        <v>8930955.2204130962</v>
      </c>
      <c r="Q114" s="98">
        <f t="shared" si="25"/>
        <v>0</v>
      </c>
      <c r="R114" s="134">
        <f t="shared" si="22"/>
        <v>8930955.2204130962</v>
      </c>
    </row>
    <row r="115" spans="2:18" ht="15">
      <c r="B115" s="123" t="s">
        <v>209</v>
      </c>
      <c r="C115" s="120" t="s">
        <v>103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  <c r="I115" s="117">
        <v>0.2139662477</v>
      </c>
      <c r="J115" s="115">
        <f t="shared" si="16"/>
        <v>2038051567.9141469</v>
      </c>
      <c r="K115" s="115">
        <f t="shared" si="17"/>
        <v>5706544390.1596107</v>
      </c>
      <c r="L115" s="115">
        <f t="shared" si="18"/>
        <v>514627531.12000012</v>
      </c>
      <c r="M115" s="115">
        <f t="shared" si="19"/>
        <v>5466500533.6199999</v>
      </c>
      <c r="N115" s="115">
        <f t="shared" si="20"/>
        <v>14800207.516069446</v>
      </c>
      <c r="O115" s="98">
        <f t="shared" si="23"/>
        <v>0</v>
      </c>
      <c r="P115" s="98">
        <f t="shared" si="24"/>
        <v>0</v>
      </c>
      <c r="Q115" s="98">
        <f t="shared" si="25"/>
        <v>0</v>
      </c>
      <c r="R115" s="134">
        <f t="shared" si="22"/>
        <v>0</v>
      </c>
    </row>
    <row r="116" spans="2:18" ht="15">
      <c r="B116" s="123" t="s">
        <v>210</v>
      </c>
      <c r="C116" s="120" t="s">
        <v>103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  <c r="I116" s="117">
        <v>0.2139662477</v>
      </c>
      <c r="J116" s="115">
        <f t="shared" si="16"/>
        <v>2038051567.9141469</v>
      </c>
      <c r="K116" s="115">
        <f t="shared" si="17"/>
        <v>5706544390.1596107</v>
      </c>
      <c r="L116" s="115">
        <f t="shared" si="18"/>
        <v>514627531.12000012</v>
      </c>
      <c r="M116" s="115">
        <f t="shared" si="19"/>
        <v>5466500533.6199999</v>
      </c>
      <c r="N116" s="115">
        <f t="shared" si="20"/>
        <v>14800207.516069446</v>
      </c>
      <c r="O116" s="98">
        <f t="shared" si="23"/>
        <v>0</v>
      </c>
      <c r="P116" s="98">
        <f t="shared" si="24"/>
        <v>0</v>
      </c>
      <c r="Q116" s="98">
        <f t="shared" si="25"/>
        <v>0</v>
      </c>
      <c r="R116" s="134">
        <f t="shared" si="22"/>
        <v>0</v>
      </c>
    </row>
    <row r="117" spans="2:18" ht="15">
      <c r="B117" s="123" t="s">
        <v>211</v>
      </c>
      <c r="C117" s="120" t="s">
        <v>103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  <c r="I117" s="117">
        <v>0.2139662477</v>
      </c>
      <c r="J117" s="115">
        <f t="shared" si="16"/>
        <v>2038051567.9141469</v>
      </c>
      <c r="K117" s="115">
        <f t="shared" si="17"/>
        <v>5706544390.1596107</v>
      </c>
      <c r="L117" s="115">
        <f t="shared" si="18"/>
        <v>514627531.12000012</v>
      </c>
      <c r="M117" s="115">
        <f t="shared" si="19"/>
        <v>5466500533.6199999</v>
      </c>
      <c r="N117" s="115">
        <f t="shared" si="20"/>
        <v>14800207.516069446</v>
      </c>
      <c r="O117" s="98">
        <f t="shared" si="23"/>
        <v>0</v>
      </c>
      <c r="P117" s="98">
        <f t="shared" si="24"/>
        <v>0</v>
      </c>
      <c r="Q117" s="98">
        <f t="shared" si="25"/>
        <v>0</v>
      </c>
      <c r="R117" s="134">
        <f t="shared" si="22"/>
        <v>0</v>
      </c>
    </row>
    <row r="118" spans="2:18" ht="15">
      <c r="B118" s="123" t="s">
        <v>212</v>
      </c>
      <c r="C118" s="120" t="s">
        <v>103</v>
      </c>
      <c r="D118" s="115">
        <v>0</v>
      </c>
      <c r="E118" s="115">
        <v>123775079.76000001</v>
      </c>
      <c r="F118" s="115">
        <v>0</v>
      </c>
      <c r="G118" s="115">
        <v>0</v>
      </c>
      <c r="H118" s="115">
        <v>0</v>
      </c>
      <c r="I118" s="117">
        <v>0.2139662477</v>
      </c>
      <c r="J118" s="115">
        <f t="shared" si="16"/>
        <v>2038051567.9141469</v>
      </c>
      <c r="K118" s="115">
        <f t="shared" si="17"/>
        <v>5706544390.1596107</v>
      </c>
      <c r="L118" s="115">
        <f t="shared" si="18"/>
        <v>514627531.12000012</v>
      </c>
      <c r="M118" s="115">
        <f t="shared" si="19"/>
        <v>5466500533.6199999</v>
      </c>
      <c r="N118" s="115">
        <f t="shared" si="20"/>
        <v>14800207.516069446</v>
      </c>
      <c r="O118" s="98">
        <f t="shared" si="23"/>
        <v>59046385.514627047</v>
      </c>
      <c r="P118" s="98">
        <f t="shared" si="24"/>
        <v>21087994.826652516</v>
      </c>
      <c r="Q118" s="98">
        <f t="shared" si="25"/>
        <v>0</v>
      </c>
      <c r="R118" s="134">
        <f t="shared" si="22"/>
        <v>21087994.826652516</v>
      </c>
    </row>
    <row r="119" spans="2:18" ht="15">
      <c r="B119" s="123" t="s">
        <v>213</v>
      </c>
      <c r="C119" s="120" t="s">
        <v>103</v>
      </c>
      <c r="D119" s="115">
        <v>6467292.4199999999</v>
      </c>
      <c r="E119" s="115">
        <v>59738597.189999998</v>
      </c>
      <c r="F119" s="115">
        <v>0</v>
      </c>
      <c r="G119" s="115">
        <v>0</v>
      </c>
      <c r="H119" s="115">
        <v>0</v>
      </c>
      <c r="I119" s="117">
        <v>0.2139662477</v>
      </c>
      <c r="J119" s="115">
        <f t="shared" si="16"/>
        <v>2038051567.9141469</v>
      </c>
      <c r="K119" s="115">
        <f t="shared" si="17"/>
        <v>5706544390.1596107</v>
      </c>
      <c r="L119" s="115">
        <f t="shared" si="18"/>
        <v>514627531.12000012</v>
      </c>
      <c r="M119" s="115">
        <f t="shared" si="19"/>
        <v>5466500533.6199999</v>
      </c>
      <c r="N119" s="115">
        <f t="shared" si="20"/>
        <v>14800207.516069446</v>
      </c>
      <c r="O119" s="98">
        <f t="shared" si="23"/>
        <v>31583243.483509596</v>
      </c>
      <c r="P119" s="98">
        <f t="shared" si="24"/>
        <v>11279729.815539144</v>
      </c>
      <c r="Q119" s="98">
        <f t="shared" si="25"/>
        <v>0</v>
      </c>
      <c r="R119" s="134">
        <f t="shared" si="22"/>
        <v>11279729.815539144</v>
      </c>
    </row>
    <row r="120" spans="2:18" ht="15">
      <c r="B120" s="123" t="s">
        <v>214</v>
      </c>
      <c r="C120" s="120" t="s">
        <v>103</v>
      </c>
      <c r="D120" s="115">
        <v>0</v>
      </c>
      <c r="E120" s="115">
        <v>1520360</v>
      </c>
      <c r="F120" s="115">
        <v>0</v>
      </c>
      <c r="G120" s="115">
        <v>0</v>
      </c>
      <c r="H120" s="115">
        <v>0</v>
      </c>
      <c r="I120" s="117">
        <v>0.2139662477</v>
      </c>
      <c r="J120" s="115">
        <f t="shared" si="16"/>
        <v>2038051567.9141469</v>
      </c>
      <c r="K120" s="115">
        <f t="shared" si="17"/>
        <v>5706544390.1596107</v>
      </c>
      <c r="L120" s="115">
        <f t="shared" si="18"/>
        <v>514627531.12000012</v>
      </c>
      <c r="M120" s="115">
        <f t="shared" si="19"/>
        <v>5466500533.6199999</v>
      </c>
      <c r="N120" s="115">
        <f t="shared" si="20"/>
        <v>14800207.516069446</v>
      </c>
      <c r="O120" s="98">
        <f t="shared" si="23"/>
        <v>725281.39634477231</v>
      </c>
      <c r="P120" s="98">
        <f t="shared" si="24"/>
        <v>259029.07012313302</v>
      </c>
      <c r="Q120" s="98">
        <f t="shared" si="25"/>
        <v>0</v>
      </c>
      <c r="R120" s="134">
        <f t="shared" si="22"/>
        <v>259029.07012313302</v>
      </c>
    </row>
    <row r="121" spans="2:18" ht="15">
      <c r="B121" s="123" t="s">
        <v>215</v>
      </c>
      <c r="C121" s="120" t="s">
        <v>103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  <c r="I121" s="117">
        <v>0.2139662477</v>
      </c>
      <c r="J121" s="115">
        <f t="shared" si="16"/>
        <v>2038051567.9141469</v>
      </c>
      <c r="K121" s="115">
        <f t="shared" si="17"/>
        <v>5706544390.1596107</v>
      </c>
      <c r="L121" s="115">
        <f t="shared" si="18"/>
        <v>514627531.12000012</v>
      </c>
      <c r="M121" s="115">
        <f t="shared" si="19"/>
        <v>5466500533.6199999</v>
      </c>
      <c r="N121" s="115">
        <f t="shared" si="20"/>
        <v>14800207.516069446</v>
      </c>
      <c r="O121" s="98">
        <f t="shared" si="23"/>
        <v>0</v>
      </c>
      <c r="P121" s="98">
        <f t="shared" si="24"/>
        <v>0</v>
      </c>
      <c r="Q121" s="98">
        <f t="shared" si="25"/>
        <v>0</v>
      </c>
      <c r="R121" s="134">
        <f t="shared" si="22"/>
        <v>0</v>
      </c>
    </row>
    <row r="122" spans="2:18" ht="15">
      <c r="B122" s="123" t="s">
        <v>216</v>
      </c>
      <c r="C122" s="120" t="s">
        <v>103</v>
      </c>
      <c r="D122" s="115">
        <v>0</v>
      </c>
      <c r="E122" s="115">
        <v>0</v>
      </c>
      <c r="F122" s="115">
        <v>7290</v>
      </c>
      <c r="G122" s="115">
        <v>0</v>
      </c>
      <c r="H122" s="115">
        <v>0</v>
      </c>
      <c r="I122" s="117">
        <v>0.2139662477</v>
      </c>
      <c r="J122" s="115">
        <f t="shared" si="16"/>
        <v>2038051567.9141469</v>
      </c>
      <c r="K122" s="115">
        <f t="shared" si="17"/>
        <v>5706544390.1596107</v>
      </c>
      <c r="L122" s="115">
        <f t="shared" si="18"/>
        <v>514627531.12000012</v>
      </c>
      <c r="M122" s="115">
        <f t="shared" si="19"/>
        <v>5466500533.6199999</v>
      </c>
      <c r="N122" s="115">
        <f t="shared" si="20"/>
        <v>14800207.516069446</v>
      </c>
      <c r="O122" s="98">
        <f t="shared" si="23"/>
        <v>1405409.6389896984</v>
      </c>
      <c r="P122" s="98">
        <f t="shared" si="24"/>
        <v>501932.01392489235</v>
      </c>
      <c r="Q122" s="98">
        <f t="shared" si="25"/>
        <v>0</v>
      </c>
      <c r="R122" s="134">
        <f t="shared" si="22"/>
        <v>501932.01392489235</v>
      </c>
    </row>
    <row r="123" spans="2:18" ht="15">
      <c r="B123" s="123" t="s">
        <v>217</v>
      </c>
      <c r="C123" s="120" t="s">
        <v>103</v>
      </c>
      <c r="D123" s="115">
        <v>0</v>
      </c>
      <c r="E123" s="115">
        <v>0</v>
      </c>
      <c r="F123" s="115">
        <v>2000</v>
      </c>
      <c r="G123" s="115">
        <v>0</v>
      </c>
      <c r="H123" s="115">
        <v>0</v>
      </c>
      <c r="I123" s="117">
        <v>0.2139662477</v>
      </c>
      <c r="J123" s="115">
        <f t="shared" si="16"/>
        <v>2038051567.9141469</v>
      </c>
      <c r="K123" s="115">
        <f t="shared" si="17"/>
        <v>5706544390.1596107</v>
      </c>
      <c r="L123" s="115">
        <f t="shared" si="18"/>
        <v>514627531.12000012</v>
      </c>
      <c r="M123" s="115">
        <f t="shared" si="19"/>
        <v>5466500533.6199999</v>
      </c>
      <c r="N123" s="115">
        <f t="shared" si="20"/>
        <v>14800207.516069446</v>
      </c>
      <c r="O123" s="98">
        <f t="shared" si="23"/>
        <v>385571.9174182986</v>
      </c>
      <c r="P123" s="98">
        <f t="shared" si="24"/>
        <v>137704.25622082094</v>
      </c>
      <c r="Q123" s="98">
        <f t="shared" si="25"/>
        <v>0</v>
      </c>
      <c r="R123" s="134">
        <f t="shared" si="22"/>
        <v>137704.25622082094</v>
      </c>
    </row>
    <row r="124" spans="2:18" ht="15">
      <c r="B124" s="123" t="s">
        <v>218</v>
      </c>
      <c r="C124" s="120" t="s">
        <v>103</v>
      </c>
      <c r="D124" s="115">
        <v>0</v>
      </c>
      <c r="E124" s="115">
        <v>0</v>
      </c>
      <c r="F124" s="115">
        <v>4500</v>
      </c>
      <c r="G124" s="115">
        <v>0</v>
      </c>
      <c r="H124" s="115">
        <v>0</v>
      </c>
      <c r="I124" s="117">
        <v>0.2139662477</v>
      </c>
      <c r="J124" s="115">
        <f t="shared" si="16"/>
        <v>2038051567.9141469</v>
      </c>
      <c r="K124" s="115">
        <f t="shared" si="17"/>
        <v>5706544390.1596107</v>
      </c>
      <c r="L124" s="115">
        <f t="shared" si="18"/>
        <v>514627531.12000012</v>
      </c>
      <c r="M124" s="115">
        <f t="shared" si="19"/>
        <v>5466500533.6199999</v>
      </c>
      <c r="N124" s="115">
        <f t="shared" si="20"/>
        <v>14800207.516069446</v>
      </c>
      <c r="O124" s="98">
        <f t="shared" si="23"/>
        <v>867536.8141911719</v>
      </c>
      <c r="P124" s="98">
        <f t="shared" si="24"/>
        <v>309834.57649684709</v>
      </c>
      <c r="Q124" s="98">
        <f t="shared" si="25"/>
        <v>0</v>
      </c>
      <c r="R124" s="134">
        <f t="shared" si="22"/>
        <v>309834.57649684709</v>
      </c>
    </row>
    <row r="125" spans="2:18" ht="15">
      <c r="B125" s="123" t="s">
        <v>219</v>
      </c>
      <c r="C125" s="120" t="s">
        <v>103</v>
      </c>
      <c r="D125" s="115">
        <v>0</v>
      </c>
      <c r="E125" s="115">
        <v>0</v>
      </c>
      <c r="F125" s="115">
        <v>520</v>
      </c>
      <c r="G125" s="115">
        <v>0</v>
      </c>
      <c r="H125" s="115">
        <v>0</v>
      </c>
      <c r="I125" s="117">
        <v>0.2139662477</v>
      </c>
      <c r="J125" s="115">
        <f t="shared" si="16"/>
        <v>2038051567.9141469</v>
      </c>
      <c r="K125" s="115">
        <f t="shared" si="17"/>
        <v>5706544390.1596107</v>
      </c>
      <c r="L125" s="115">
        <f t="shared" si="18"/>
        <v>514627531.12000012</v>
      </c>
      <c r="M125" s="115">
        <f t="shared" si="19"/>
        <v>5466500533.6199999</v>
      </c>
      <c r="N125" s="115">
        <f t="shared" si="20"/>
        <v>14800207.516069446</v>
      </c>
      <c r="O125" s="98">
        <f t="shared" si="23"/>
        <v>100248.69852875764</v>
      </c>
      <c r="P125" s="98">
        <f t="shared" si="24"/>
        <v>35803.106617413447</v>
      </c>
      <c r="Q125" s="98">
        <f t="shared" si="25"/>
        <v>0</v>
      </c>
      <c r="R125" s="134">
        <f t="shared" si="22"/>
        <v>35803.106617413447</v>
      </c>
    </row>
    <row r="126" spans="2:18" ht="15">
      <c r="B126" s="123" t="s">
        <v>220</v>
      </c>
      <c r="C126" s="120" t="s">
        <v>103</v>
      </c>
      <c r="D126" s="115">
        <v>0</v>
      </c>
      <c r="E126" s="115">
        <v>0</v>
      </c>
      <c r="F126" s="115">
        <v>205000</v>
      </c>
      <c r="G126" s="115">
        <v>183487444</v>
      </c>
      <c r="H126" s="115">
        <v>9266495.0276999995</v>
      </c>
      <c r="I126" s="117">
        <v>0.2139662477</v>
      </c>
      <c r="J126" s="115">
        <f t="shared" si="16"/>
        <v>2038051567.9141469</v>
      </c>
      <c r="K126" s="115">
        <f t="shared" si="17"/>
        <v>5706544390.1596107</v>
      </c>
      <c r="L126" s="115">
        <f t="shared" si="18"/>
        <v>514627531.12000012</v>
      </c>
      <c r="M126" s="115">
        <f t="shared" si="19"/>
        <v>5466500533.6199999</v>
      </c>
      <c r="N126" s="115">
        <f t="shared" si="20"/>
        <v>14800207.516069446</v>
      </c>
      <c r="O126" s="98">
        <f t="shared" si="23"/>
        <v>39521121.53537561</v>
      </c>
      <c r="P126" s="98">
        <f t="shared" si="24"/>
        <v>14114686.262634147</v>
      </c>
      <c r="Q126" s="98">
        <f t="shared" si="25"/>
        <v>224168066.10036924</v>
      </c>
      <c r="R126" s="134">
        <f t="shared" si="22"/>
        <v>238282752.3630034</v>
      </c>
    </row>
    <row r="127" spans="2:18" ht="15">
      <c r="B127" s="123" t="s">
        <v>221</v>
      </c>
      <c r="C127" s="120" t="s">
        <v>103</v>
      </c>
      <c r="D127" s="115">
        <v>0</v>
      </c>
      <c r="E127" s="115">
        <v>0</v>
      </c>
      <c r="F127" s="115">
        <v>338000</v>
      </c>
      <c r="G127" s="115">
        <v>19723591</v>
      </c>
      <c r="H127" s="115">
        <v>996082.09669999999</v>
      </c>
      <c r="I127" s="117">
        <v>0.2139662477</v>
      </c>
      <c r="J127" s="115">
        <f t="shared" si="16"/>
        <v>2038051567.9141469</v>
      </c>
      <c r="K127" s="115">
        <f t="shared" si="17"/>
        <v>5706544390.1596107</v>
      </c>
      <c r="L127" s="115">
        <f t="shared" si="18"/>
        <v>514627531.12000012</v>
      </c>
      <c r="M127" s="115">
        <f t="shared" si="19"/>
        <v>5466500533.6199999</v>
      </c>
      <c r="N127" s="115">
        <f t="shared" si="20"/>
        <v>14800207.516069446</v>
      </c>
      <c r="O127" s="98">
        <f t="shared" si="23"/>
        <v>65161654.04369247</v>
      </c>
      <c r="P127" s="98">
        <f t="shared" si="24"/>
        <v>23272019.301318739</v>
      </c>
      <c r="Q127" s="98">
        <f t="shared" si="25"/>
        <v>24096467.609069165</v>
      </c>
      <c r="R127" s="134">
        <f t="shared" si="22"/>
        <v>47368486.910387903</v>
      </c>
    </row>
    <row r="128" spans="2:18" ht="15">
      <c r="B128" s="123" t="s">
        <v>222</v>
      </c>
      <c r="C128" s="120" t="s">
        <v>103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  <c r="I128" s="117">
        <v>0.2139662477</v>
      </c>
      <c r="J128" s="115">
        <f t="shared" si="16"/>
        <v>2038051567.9141469</v>
      </c>
      <c r="K128" s="115">
        <f t="shared" si="17"/>
        <v>5706544390.1596107</v>
      </c>
      <c r="L128" s="115">
        <f t="shared" si="18"/>
        <v>514627531.12000012</v>
      </c>
      <c r="M128" s="115">
        <f t="shared" si="19"/>
        <v>5466500533.6199999</v>
      </c>
      <c r="N128" s="115">
        <f t="shared" si="20"/>
        <v>14800207.516069446</v>
      </c>
      <c r="O128" s="98">
        <f t="shared" si="23"/>
        <v>0</v>
      </c>
      <c r="P128" s="98">
        <f t="shared" si="24"/>
        <v>0</v>
      </c>
      <c r="Q128" s="98">
        <f t="shared" si="25"/>
        <v>0</v>
      </c>
      <c r="R128" s="134">
        <f t="shared" si="22"/>
        <v>0</v>
      </c>
    </row>
    <row r="129" spans="2:18" ht="15">
      <c r="B129" s="123" t="s">
        <v>223</v>
      </c>
      <c r="C129" s="120" t="s">
        <v>103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  <c r="I129" s="117">
        <v>0.2139662477</v>
      </c>
      <c r="J129" s="115">
        <f t="shared" si="16"/>
        <v>2038051567.9141469</v>
      </c>
      <c r="K129" s="115">
        <f t="shared" si="17"/>
        <v>5706544390.1596107</v>
      </c>
      <c r="L129" s="115">
        <f t="shared" si="18"/>
        <v>514627531.12000012</v>
      </c>
      <c r="M129" s="115">
        <f t="shared" si="19"/>
        <v>5466500533.6199999</v>
      </c>
      <c r="N129" s="115">
        <f t="shared" si="20"/>
        <v>14800207.516069446</v>
      </c>
      <c r="O129" s="98">
        <f t="shared" si="23"/>
        <v>0</v>
      </c>
      <c r="P129" s="98">
        <f t="shared" si="24"/>
        <v>0</v>
      </c>
      <c r="Q129" s="98">
        <f t="shared" si="25"/>
        <v>0</v>
      </c>
      <c r="R129" s="134">
        <f t="shared" si="22"/>
        <v>0</v>
      </c>
    </row>
    <row r="130" spans="2:18" ht="15">
      <c r="B130" s="123" t="s">
        <v>224</v>
      </c>
      <c r="C130" s="120" t="s">
        <v>103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  <c r="I130" s="117">
        <v>0.2139662477</v>
      </c>
      <c r="J130" s="115">
        <f t="shared" si="16"/>
        <v>2038051567.9141469</v>
      </c>
      <c r="K130" s="115">
        <f t="shared" si="17"/>
        <v>5706544390.1596107</v>
      </c>
      <c r="L130" s="115">
        <f t="shared" si="18"/>
        <v>514627531.12000012</v>
      </c>
      <c r="M130" s="115">
        <f t="shared" si="19"/>
        <v>5466500533.6199999</v>
      </c>
      <c r="N130" s="115">
        <f t="shared" si="20"/>
        <v>14800207.516069446</v>
      </c>
      <c r="O130" s="98">
        <f t="shared" si="23"/>
        <v>0</v>
      </c>
      <c r="P130" s="98">
        <f t="shared" si="24"/>
        <v>0</v>
      </c>
      <c r="Q130" s="98">
        <f t="shared" si="25"/>
        <v>0</v>
      </c>
      <c r="R130" s="134">
        <f t="shared" ref="R130:R162" si="26">+P130+Q130</f>
        <v>0</v>
      </c>
    </row>
    <row r="131" spans="2:18" ht="15">
      <c r="B131" s="123" t="s">
        <v>225</v>
      </c>
      <c r="C131" s="120" t="s">
        <v>103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  <c r="I131" s="117">
        <v>0.2139662477</v>
      </c>
      <c r="J131" s="115">
        <f t="shared" si="16"/>
        <v>2038051567.9141469</v>
      </c>
      <c r="K131" s="115">
        <f t="shared" si="17"/>
        <v>5706544390.1596107</v>
      </c>
      <c r="L131" s="115">
        <f t="shared" si="18"/>
        <v>514627531.12000012</v>
      </c>
      <c r="M131" s="115">
        <f t="shared" si="19"/>
        <v>5466500533.6199999</v>
      </c>
      <c r="N131" s="115">
        <f t="shared" si="20"/>
        <v>14800207.516069446</v>
      </c>
      <c r="O131" s="98">
        <f t="shared" si="23"/>
        <v>0</v>
      </c>
      <c r="P131" s="98">
        <f t="shared" si="24"/>
        <v>0</v>
      </c>
      <c r="Q131" s="98">
        <f t="shared" si="25"/>
        <v>0</v>
      </c>
      <c r="R131" s="134">
        <f t="shared" si="26"/>
        <v>0</v>
      </c>
    </row>
    <row r="132" spans="2:18" ht="15">
      <c r="B132" s="123" t="s">
        <v>226</v>
      </c>
      <c r="C132" s="120" t="s">
        <v>103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  <c r="I132" s="117">
        <v>0.2139662477</v>
      </c>
      <c r="J132" s="115">
        <f t="shared" si="16"/>
        <v>2038051567.9141469</v>
      </c>
      <c r="K132" s="115">
        <f t="shared" si="17"/>
        <v>5706544390.1596107</v>
      </c>
      <c r="L132" s="115">
        <f t="shared" si="18"/>
        <v>514627531.12000012</v>
      </c>
      <c r="M132" s="115">
        <f t="shared" si="19"/>
        <v>5466500533.6199999</v>
      </c>
      <c r="N132" s="115">
        <f t="shared" si="20"/>
        <v>14800207.516069446</v>
      </c>
      <c r="O132" s="98">
        <f t="shared" si="23"/>
        <v>0</v>
      </c>
      <c r="P132" s="98">
        <f t="shared" si="24"/>
        <v>0</v>
      </c>
      <c r="Q132" s="98">
        <f t="shared" si="25"/>
        <v>0</v>
      </c>
      <c r="R132" s="134">
        <f t="shared" si="26"/>
        <v>0</v>
      </c>
    </row>
    <row r="133" spans="2:18" ht="15">
      <c r="B133" s="123" t="s">
        <v>227</v>
      </c>
      <c r="C133" s="120" t="s">
        <v>103</v>
      </c>
      <c r="D133" s="115">
        <v>1981534.65</v>
      </c>
      <c r="E133" s="115">
        <v>57121849.5</v>
      </c>
      <c r="F133" s="115">
        <v>0</v>
      </c>
      <c r="G133" s="115">
        <v>0</v>
      </c>
      <c r="H133" s="115">
        <v>0</v>
      </c>
      <c r="I133" s="117">
        <v>0.2139662477</v>
      </c>
      <c r="J133" s="115">
        <f t="shared" si="16"/>
        <v>2038051567.9141469</v>
      </c>
      <c r="K133" s="115">
        <f t="shared" si="17"/>
        <v>5706544390.1596107</v>
      </c>
      <c r="L133" s="115">
        <f t="shared" si="18"/>
        <v>514627531.12000012</v>
      </c>
      <c r="M133" s="115">
        <f t="shared" si="19"/>
        <v>5466500533.6199999</v>
      </c>
      <c r="N133" s="115">
        <f t="shared" si="20"/>
        <v>14800207.516069446</v>
      </c>
      <c r="O133" s="98">
        <f t="shared" si="23"/>
        <v>28195022.879458476</v>
      </c>
      <c r="P133" s="98">
        <f t="shared" si="24"/>
        <v>10069651.028378027</v>
      </c>
      <c r="Q133" s="98">
        <f t="shared" si="25"/>
        <v>0</v>
      </c>
      <c r="R133" s="134">
        <f t="shared" si="26"/>
        <v>10069651.028378027</v>
      </c>
    </row>
    <row r="134" spans="2:18" ht="15">
      <c r="B134" s="123" t="s">
        <v>228</v>
      </c>
      <c r="C134" s="120" t="s">
        <v>103</v>
      </c>
      <c r="D134" s="115">
        <v>2952491.67</v>
      </c>
      <c r="E134" s="115">
        <v>58106370</v>
      </c>
      <c r="F134" s="115">
        <v>0</v>
      </c>
      <c r="G134" s="115">
        <v>0</v>
      </c>
      <c r="H134" s="115">
        <v>0</v>
      </c>
      <c r="I134" s="117">
        <v>0.2139662477</v>
      </c>
      <c r="J134" s="115">
        <f t="shared" si="16"/>
        <v>2038051567.9141469</v>
      </c>
      <c r="K134" s="115">
        <f t="shared" si="17"/>
        <v>5706544390.1596107</v>
      </c>
      <c r="L134" s="115">
        <f t="shared" si="18"/>
        <v>514627531.12000012</v>
      </c>
      <c r="M134" s="115">
        <f t="shared" si="19"/>
        <v>5466500533.6199999</v>
      </c>
      <c r="N134" s="115">
        <f t="shared" si="20"/>
        <v>14800207.516069446</v>
      </c>
      <c r="O134" s="98">
        <f t="shared" si="23"/>
        <v>29127875.273777198</v>
      </c>
      <c r="P134" s="98">
        <f t="shared" si="24"/>
        <v>10402812.597777572</v>
      </c>
      <c r="Q134" s="98">
        <f t="shared" si="25"/>
        <v>0</v>
      </c>
      <c r="R134" s="134">
        <f t="shared" si="26"/>
        <v>10402812.597777572</v>
      </c>
    </row>
    <row r="135" spans="2:18" ht="15">
      <c r="B135" s="123" t="s">
        <v>229</v>
      </c>
      <c r="C135" s="120" t="s">
        <v>103</v>
      </c>
      <c r="D135" s="115">
        <v>8989632.9399999995</v>
      </c>
      <c r="E135" s="115">
        <v>63596128.780000001</v>
      </c>
      <c r="F135" s="115">
        <v>0</v>
      </c>
      <c r="G135" s="115">
        <v>0</v>
      </c>
      <c r="H135" s="115">
        <v>0</v>
      </c>
      <c r="I135" s="117">
        <v>0.2139662477</v>
      </c>
      <c r="J135" s="115">
        <f t="shared" si="16"/>
        <v>2038051567.9141469</v>
      </c>
      <c r="K135" s="115">
        <f t="shared" si="17"/>
        <v>5706544390.1596107</v>
      </c>
      <c r="L135" s="115">
        <f t="shared" si="18"/>
        <v>514627531.12000012</v>
      </c>
      <c r="M135" s="115">
        <f t="shared" si="19"/>
        <v>5466500533.6199999</v>
      </c>
      <c r="N135" s="115">
        <f t="shared" si="20"/>
        <v>14800207.516069446</v>
      </c>
      <c r="O135" s="98">
        <f t="shared" si="23"/>
        <v>34626734.862157986</v>
      </c>
      <c r="P135" s="98">
        <f t="shared" si="24"/>
        <v>12366691.022199284</v>
      </c>
      <c r="Q135" s="98">
        <f t="shared" si="25"/>
        <v>0</v>
      </c>
      <c r="R135" s="134">
        <f t="shared" si="26"/>
        <v>12366691.022199284</v>
      </c>
    </row>
    <row r="136" spans="2:18" ht="15">
      <c r="B136" s="123" t="s">
        <v>230</v>
      </c>
      <c r="C136" s="120" t="s">
        <v>103</v>
      </c>
      <c r="D136" s="115">
        <v>0</v>
      </c>
      <c r="E136" s="115">
        <v>256981710.37</v>
      </c>
      <c r="F136" s="115">
        <v>0</v>
      </c>
      <c r="G136" s="115">
        <v>0</v>
      </c>
      <c r="H136" s="115">
        <v>0</v>
      </c>
      <c r="I136" s="117">
        <v>0.2139662477</v>
      </c>
      <c r="J136" s="115">
        <f t="shared" si="16"/>
        <v>2038051567.9141469</v>
      </c>
      <c r="K136" s="115">
        <f t="shared" si="17"/>
        <v>5706544390.1596107</v>
      </c>
      <c r="L136" s="115">
        <f t="shared" si="18"/>
        <v>514627531.12000012</v>
      </c>
      <c r="M136" s="115">
        <f t="shared" si="19"/>
        <v>5466500533.6199999</v>
      </c>
      <c r="N136" s="115">
        <f t="shared" si="20"/>
        <v>14800207.516069446</v>
      </c>
      <c r="O136" s="98">
        <f t="shared" si="23"/>
        <v>122592053.02179843</v>
      </c>
      <c r="P136" s="98">
        <f t="shared" si="24"/>
        <v>43782876.079213731</v>
      </c>
      <c r="Q136" s="98">
        <f t="shared" si="25"/>
        <v>0</v>
      </c>
      <c r="R136" s="134">
        <f t="shared" si="26"/>
        <v>43782876.079213731</v>
      </c>
    </row>
    <row r="137" spans="2:18" ht="15">
      <c r="B137" s="123" t="s">
        <v>231</v>
      </c>
      <c r="C137" s="120" t="s">
        <v>103</v>
      </c>
      <c r="D137" s="115">
        <v>23981412.109999999</v>
      </c>
      <c r="E137" s="115">
        <v>779154694.39999998</v>
      </c>
      <c r="F137" s="115">
        <v>0</v>
      </c>
      <c r="G137" s="115">
        <v>0</v>
      </c>
      <c r="H137" s="115">
        <v>0</v>
      </c>
      <c r="I137" s="117">
        <v>0.2139662477</v>
      </c>
      <c r="J137" s="115">
        <f t="shared" si="16"/>
        <v>2038051567.9141469</v>
      </c>
      <c r="K137" s="115">
        <f t="shared" si="17"/>
        <v>5706544390.1596107</v>
      </c>
      <c r="L137" s="115">
        <f t="shared" si="18"/>
        <v>514627531.12000012</v>
      </c>
      <c r="M137" s="115">
        <f t="shared" si="19"/>
        <v>5466500533.6199999</v>
      </c>
      <c r="N137" s="115">
        <f t="shared" si="20"/>
        <v>14800207.516069446</v>
      </c>
      <c r="O137" s="98">
        <f t="shared" ref="O137:O162" si="27">+IF(F137&gt;0,K137/2*F137/N137,K137/2*(D137+E137)/(L137+M137))</f>
        <v>383132729.60645938</v>
      </c>
      <c r="P137" s="98">
        <f t="shared" ref="P137:P162" si="28">++IF(F137&gt;0,J137/2*F137/N137,J137/2*(D137+E137)/(L137+M137))</f>
        <v>136833117.71659264</v>
      </c>
      <c r="Q137" s="98">
        <f t="shared" ref="Q137:Q162" si="29">+G137/(1-I137)-H137</f>
        <v>0</v>
      </c>
      <c r="R137" s="134">
        <f t="shared" si="26"/>
        <v>136833117.71659264</v>
      </c>
    </row>
    <row r="138" spans="2:18" ht="15">
      <c r="B138" s="123" t="s">
        <v>232</v>
      </c>
      <c r="C138" s="120" t="s">
        <v>103</v>
      </c>
      <c r="D138" s="115">
        <v>0</v>
      </c>
      <c r="E138" s="115">
        <v>22722480</v>
      </c>
      <c r="F138" s="115">
        <v>0</v>
      </c>
      <c r="G138" s="115">
        <v>0</v>
      </c>
      <c r="H138" s="115">
        <v>0</v>
      </c>
      <c r="I138" s="117">
        <v>0.2139662477</v>
      </c>
      <c r="J138" s="115">
        <f t="shared" ref="J138:J162" si="30">+$J$7</f>
        <v>2038051567.9141469</v>
      </c>
      <c r="K138" s="115">
        <f t="shared" ref="K138:K162" si="31">+$K$7</f>
        <v>5706544390.1596107</v>
      </c>
      <c r="L138" s="115">
        <f t="shared" ref="L138:L162" si="32">+$D$7</f>
        <v>514627531.12000012</v>
      </c>
      <c r="M138" s="115">
        <f t="shared" ref="M138:M162" si="33">+$E$7</f>
        <v>5466500533.6199999</v>
      </c>
      <c r="N138" s="115">
        <f t="shared" ref="N138:N162" si="34">+$F$7</f>
        <v>14800207.516069446</v>
      </c>
      <c r="O138" s="98">
        <f t="shared" si="27"/>
        <v>10839664.305043649</v>
      </c>
      <c r="P138" s="98">
        <f t="shared" si="28"/>
        <v>3871308.6803727327</v>
      </c>
      <c r="Q138" s="98">
        <f t="shared" si="29"/>
        <v>0</v>
      </c>
      <c r="R138" s="134">
        <f t="shared" si="26"/>
        <v>3871308.6803727327</v>
      </c>
    </row>
    <row r="139" spans="2:18" ht="15">
      <c r="B139" s="123" t="s">
        <v>233</v>
      </c>
      <c r="C139" s="120" t="s">
        <v>103</v>
      </c>
      <c r="D139" s="115">
        <v>14520626.57</v>
      </c>
      <c r="E139" s="115">
        <v>328126672.73000002</v>
      </c>
      <c r="F139" s="115">
        <v>0</v>
      </c>
      <c r="G139" s="115">
        <v>5037544</v>
      </c>
      <c r="H139" s="115">
        <v>254406.38010000001</v>
      </c>
      <c r="I139" s="117">
        <v>0.2139662477</v>
      </c>
      <c r="J139" s="115">
        <f t="shared" si="30"/>
        <v>2038051567.9141469</v>
      </c>
      <c r="K139" s="115">
        <f t="shared" si="31"/>
        <v>5706544390.1596107</v>
      </c>
      <c r="L139" s="115">
        <f t="shared" si="32"/>
        <v>514627531.12000012</v>
      </c>
      <c r="M139" s="115">
        <f t="shared" si="33"/>
        <v>5466500533.6199999</v>
      </c>
      <c r="N139" s="115">
        <f t="shared" si="34"/>
        <v>14800207.516069446</v>
      </c>
      <c r="O139" s="98">
        <f t="shared" si="27"/>
        <v>163458464.89651737</v>
      </c>
      <c r="P139" s="98">
        <f t="shared" si="28"/>
        <v>58378023.177327633</v>
      </c>
      <c r="Q139" s="98">
        <f t="shared" si="29"/>
        <v>6154407.4720529485</v>
      </c>
      <c r="R139" s="134">
        <f t="shared" si="26"/>
        <v>64532430.64938058</v>
      </c>
    </row>
    <row r="140" spans="2:18" ht="15">
      <c r="B140" s="123" t="s">
        <v>234</v>
      </c>
      <c r="C140" s="120" t="s">
        <v>103</v>
      </c>
      <c r="D140" s="115">
        <v>0</v>
      </c>
      <c r="E140" s="115">
        <v>65740763.979999997</v>
      </c>
      <c r="F140" s="115">
        <v>0</v>
      </c>
      <c r="G140" s="115">
        <v>0</v>
      </c>
      <c r="H140" s="115">
        <v>0</v>
      </c>
      <c r="I140" s="117">
        <v>0.2139662477</v>
      </c>
      <c r="J140" s="115">
        <f t="shared" si="30"/>
        <v>2038051567.9141469</v>
      </c>
      <c r="K140" s="115">
        <f t="shared" si="31"/>
        <v>5706544390.1596107</v>
      </c>
      <c r="L140" s="115">
        <f t="shared" si="32"/>
        <v>514627531.12000012</v>
      </c>
      <c r="M140" s="115">
        <f t="shared" si="33"/>
        <v>5466500533.6199999</v>
      </c>
      <c r="N140" s="115">
        <f t="shared" si="34"/>
        <v>14800207.516069446</v>
      </c>
      <c r="O140" s="98">
        <f t="shared" si="27"/>
        <v>31361357.241828587</v>
      </c>
      <c r="P140" s="98">
        <f t="shared" si="28"/>
        <v>11200484.729224496</v>
      </c>
      <c r="Q140" s="98">
        <f t="shared" si="29"/>
        <v>0</v>
      </c>
      <c r="R140" s="134">
        <f t="shared" si="26"/>
        <v>11200484.729224496</v>
      </c>
    </row>
    <row r="141" spans="2:18" ht="15">
      <c r="B141" s="123" t="s">
        <v>235</v>
      </c>
      <c r="C141" s="120" t="s">
        <v>103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  <c r="I141" s="117">
        <v>0.2139662477</v>
      </c>
      <c r="J141" s="115">
        <f t="shared" si="30"/>
        <v>2038051567.9141469</v>
      </c>
      <c r="K141" s="115">
        <f t="shared" si="31"/>
        <v>5706544390.1596107</v>
      </c>
      <c r="L141" s="115">
        <f t="shared" si="32"/>
        <v>514627531.12000012</v>
      </c>
      <c r="M141" s="115">
        <f t="shared" si="33"/>
        <v>5466500533.6199999</v>
      </c>
      <c r="N141" s="115">
        <f t="shared" si="34"/>
        <v>14800207.516069446</v>
      </c>
      <c r="O141" s="98">
        <f t="shared" si="27"/>
        <v>0</v>
      </c>
      <c r="P141" s="98">
        <f t="shared" si="28"/>
        <v>0</v>
      </c>
      <c r="Q141" s="98">
        <f t="shared" si="29"/>
        <v>0</v>
      </c>
      <c r="R141" s="134">
        <f t="shared" si="26"/>
        <v>0</v>
      </c>
    </row>
    <row r="142" spans="2:18" ht="15">
      <c r="B142" s="123" t="s">
        <v>236</v>
      </c>
      <c r="C142" s="120" t="s">
        <v>103</v>
      </c>
      <c r="D142" s="115">
        <v>834292.27</v>
      </c>
      <c r="E142" s="115">
        <v>23612717.989999998</v>
      </c>
      <c r="F142" s="115">
        <v>0</v>
      </c>
      <c r="G142" s="115">
        <v>0</v>
      </c>
      <c r="H142" s="115">
        <v>0</v>
      </c>
      <c r="I142" s="117">
        <v>0.2139662477</v>
      </c>
      <c r="J142" s="115">
        <f t="shared" si="30"/>
        <v>2038051567.9141469</v>
      </c>
      <c r="K142" s="115">
        <f t="shared" si="31"/>
        <v>5706544390.1596107</v>
      </c>
      <c r="L142" s="115">
        <f t="shared" si="32"/>
        <v>514627531.12000012</v>
      </c>
      <c r="M142" s="115">
        <f t="shared" si="33"/>
        <v>5466500533.6199999</v>
      </c>
      <c r="N142" s="115">
        <f t="shared" si="34"/>
        <v>14800207.516069446</v>
      </c>
      <c r="O142" s="98">
        <f t="shared" si="27"/>
        <v>11662344.272295887</v>
      </c>
      <c r="P142" s="98">
        <f t="shared" si="28"/>
        <v>4165122.9543913887</v>
      </c>
      <c r="Q142" s="98">
        <f t="shared" si="29"/>
        <v>0</v>
      </c>
      <c r="R142" s="134">
        <f t="shared" si="26"/>
        <v>4165122.9543913887</v>
      </c>
    </row>
    <row r="143" spans="2:18" ht="15">
      <c r="B143" s="123" t="s">
        <v>237</v>
      </c>
      <c r="C143" s="120" t="s">
        <v>103</v>
      </c>
      <c r="D143" s="115">
        <v>0</v>
      </c>
      <c r="E143" s="115">
        <v>0</v>
      </c>
      <c r="F143" s="115">
        <v>59800</v>
      </c>
      <c r="G143" s="115">
        <v>0</v>
      </c>
      <c r="H143" s="115">
        <v>0</v>
      </c>
      <c r="I143" s="117">
        <v>0.2139662477</v>
      </c>
      <c r="J143" s="115">
        <f t="shared" si="30"/>
        <v>2038051567.9141469</v>
      </c>
      <c r="K143" s="115">
        <f t="shared" si="31"/>
        <v>5706544390.1596107</v>
      </c>
      <c r="L143" s="115">
        <f t="shared" si="32"/>
        <v>514627531.12000012</v>
      </c>
      <c r="M143" s="115">
        <f t="shared" si="33"/>
        <v>5466500533.6199999</v>
      </c>
      <c r="N143" s="115">
        <f t="shared" si="34"/>
        <v>14800207.516069446</v>
      </c>
      <c r="O143" s="98">
        <f t="shared" si="27"/>
        <v>11528600.330807129</v>
      </c>
      <c r="P143" s="98">
        <f t="shared" si="28"/>
        <v>4117357.2610025462</v>
      </c>
      <c r="Q143" s="98">
        <f t="shared" si="29"/>
        <v>0</v>
      </c>
      <c r="R143" s="134">
        <f t="shared" si="26"/>
        <v>4117357.2610025462</v>
      </c>
    </row>
    <row r="144" spans="2:18" ht="15">
      <c r="B144" s="123" t="s">
        <v>238</v>
      </c>
      <c r="C144" s="120" t="s">
        <v>103</v>
      </c>
      <c r="D144" s="115">
        <v>0</v>
      </c>
      <c r="E144" s="115">
        <v>0</v>
      </c>
      <c r="F144" s="115">
        <v>2000</v>
      </c>
      <c r="G144" s="115">
        <v>0</v>
      </c>
      <c r="H144" s="115">
        <v>0</v>
      </c>
      <c r="I144" s="117">
        <v>0.2139662477</v>
      </c>
      <c r="J144" s="115">
        <f t="shared" si="30"/>
        <v>2038051567.9141469</v>
      </c>
      <c r="K144" s="115">
        <f t="shared" si="31"/>
        <v>5706544390.1596107</v>
      </c>
      <c r="L144" s="115">
        <f t="shared" si="32"/>
        <v>514627531.12000012</v>
      </c>
      <c r="M144" s="115">
        <f t="shared" si="33"/>
        <v>5466500533.6199999</v>
      </c>
      <c r="N144" s="115">
        <f t="shared" si="34"/>
        <v>14800207.516069446</v>
      </c>
      <c r="O144" s="98">
        <f t="shared" si="27"/>
        <v>385571.9174182986</v>
      </c>
      <c r="P144" s="98">
        <f t="shared" si="28"/>
        <v>137704.25622082094</v>
      </c>
      <c r="Q144" s="98">
        <f t="shared" si="29"/>
        <v>0</v>
      </c>
      <c r="R144" s="134">
        <f t="shared" si="26"/>
        <v>137704.25622082094</v>
      </c>
    </row>
    <row r="145" spans="2:18" ht="15">
      <c r="B145" s="123" t="s">
        <v>239</v>
      </c>
      <c r="C145" s="120" t="s">
        <v>103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  <c r="I145" s="117">
        <v>0.2139662477</v>
      </c>
      <c r="J145" s="115">
        <f t="shared" si="30"/>
        <v>2038051567.9141469</v>
      </c>
      <c r="K145" s="115">
        <f t="shared" si="31"/>
        <v>5706544390.1596107</v>
      </c>
      <c r="L145" s="115">
        <f t="shared" si="32"/>
        <v>514627531.12000012</v>
      </c>
      <c r="M145" s="115">
        <f t="shared" si="33"/>
        <v>5466500533.6199999</v>
      </c>
      <c r="N145" s="115">
        <f t="shared" si="34"/>
        <v>14800207.516069446</v>
      </c>
      <c r="O145" s="98">
        <f t="shared" si="27"/>
        <v>0</v>
      </c>
      <c r="P145" s="98">
        <f t="shared" si="28"/>
        <v>0</v>
      </c>
      <c r="Q145" s="98">
        <f t="shared" si="29"/>
        <v>0</v>
      </c>
      <c r="R145" s="134">
        <f t="shared" si="26"/>
        <v>0</v>
      </c>
    </row>
    <row r="146" spans="2:18" ht="15">
      <c r="B146" s="123" t="s">
        <v>240</v>
      </c>
      <c r="C146" s="120" t="s">
        <v>103</v>
      </c>
      <c r="D146" s="115">
        <v>2236869.0099999998</v>
      </c>
      <c r="E146" s="115">
        <v>78822861.730000004</v>
      </c>
      <c r="F146" s="115">
        <v>0</v>
      </c>
      <c r="G146" s="115">
        <v>0</v>
      </c>
      <c r="H146" s="115">
        <v>0</v>
      </c>
      <c r="I146" s="117">
        <v>0.2139662477</v>
      </c>
      <c r="J146" s="115">
        <f t="shared" si="30"/>
        <v>2038051567.9141469</v>
      </c>
      <c r="K146" s="115">
        <f t="shared" si="31"/>
        <v>5706544390.1596107</v>
      </c>
      <c r="L146" s="115">
        <f t="shared" si="32"/>
        <v>514627531.12000012</v>
      </c>
      <c r="M146" s="115">
        <f t="shared" si="33"/>
        <v>5466500533.6199999</v>
      </c>
      <c r="N146" s="115">
        <f t="shared" si="34"/>
        <v>14800207.516069446</v>
      </c>
      <c r="O146" s="98">
        <f t="shared" si="27"/>
        <v>38669206.436921827</v>
      </c>
      <c r="P146" s="98">
        <f t="shared" si="28"/>
        <v>13810430.870329225</v>
      </c>
      <c r="Q146" s="98">
        <f t="shared" si="29"/>
        <v>0</v>
      </c>
      <c r="R146" s="134">
        <f t="shared" si="26"/>
        <v>13810430.870329225</v>
      </c>
    </row>
    <row r="147" spans="2:18" ht="15">
      <c r="B147" s="123" t="s">
        <v>241</v>
      </c>
      <c r="C147" s="120" t="s">
        <v>103</v>
      </c>
      <c r="D147" s="115">
        <v>8097134.6699999999</v>
      </c>
      <c r="E147" s="115">
        <v>106589069.79000001</v>
      </c>
      <c r="F147" s="115">
        <v>0</v>
      </c>
      <c r="G147" s="115">
        <v>0</v>
      </c>
      <c r="H147" s="115">
        <v>0</v>
      </c>
      <c r="I147" s="117">
        <v>0.2139662477</v>
      </c>
      <c r="J147" s="115">
        <f t="shared" si="30"/>
        <v>2038051567.9141469</v>
      </c>
      <c r="K147" s="115">
        <f t="shared" si="31"/>
        <v>5706544390.1596107</v>
      </c>
      <c r="L147" s="115">
        <f t="shared" si="32"/>
        <v>514627531.12000012</v>
      </c>
      <c r="M147" s="115">
        <f t="shared" si="33"/>
        <v>5466500533.6199999</v>
      </c>
      <c r="N147" s="115">
        <f t="shared" si="34"/>
        <v>14800207.516069446</v>
      </c>
      <c r="O147" s="98">
        <f t="shared" si="27"/>
        <v>54710575.463857807</v>
      </c>
      <c r="P147" s="98">
        <f t="shared" si="28"/>
        <v>19539491.237092078</v>
      </c>
      <c r="Q147" s="98">
        <f t="shared" si="29"/>
        <v>0</v>
      </c>
      <c r="R147" s="134">
        <f t="shared" si="26"/>
        <v>19539491.237092078</v>
      </c>
    </row>
    <row r="148" spans="2:18" ht="15">
      <c r="B148" s="123" t="s">
        <v>242</v>
      </c>
      <c r="C148" s="120" t="s">
        <v>103</v>
      </c>
      <c r="D148" s="115">
        <v>0</v>
      </c>
      <c r="E148" s="115">
        <v>2200</v>
      </c>
      <c r="F148" s="115">
        <v>0</v>
      </c>
      <c r="G148" s="115">
        <v>1126</v>
      </c>
      <c r="H148" s="115">
        <v>56.865299999999998</v>
      </c>
      <c r="I148" s="117">
        <v>0.2139662477</v>
      </c>
      <c r="J148" s="115">
        <f t="shared" si="30"/>
        <v>2038051567.9141469</v>
      </c>
      <c r="K148" s="115">
        <f t="shared" si="31"/>
        <v>5706544390.1596107</v>
      </c>
      <c r="L148" s="115">
        <f t="shared" si="32"/>
        <v>514627531.12000012</v>
      </c>
      <c r="M148" s="115">
        <f t="shared" si="33"/>
        <v>5466500533.6199999</v>
      </c>
      <c r="N148" s="115">
        <f t="shared" si="34"/>
        <v>14800207.516069446</v>
      </c>
      <c r="O148" s="98">
        <f t="shared" si="27"/>
        <v>1049.500823461877</v>
      </c>
      <c r="P148" s="98">
        <f t="shared" si="28"/>
        <v>374.82172266495604</v>
      </c>
      <c r="Q148" s="98">
        <f t="shared" si="29"/>
        <v>1375.6431599805421</v>
      </c>
      <c r="R148" s="134">
        <f t="shared" si="26"/>
        <v>1750.4648826454982</v>
      </c>
    </row>
    <row r="149" spans="2:18" ht="15">
      <c r="B149" s="123" t="s">
        <v>243</v>
      </c>
      <c r="C149" s="120" t="s">
        <v>103</v>
      </c>
      <c r="D149" s="115">
        <v>5818290.0199999996</v>
      </c>
      <c r="E149" s="115">
        <v>51169722.520000003</v>
      </c>
      <c r="F149" s="115">
        <v>0</v>
      </c>
      <c r="G149" s="115">
        <v>0</v>
      </c>
      <c r="H149" s="115">
        <v>0</v>
      </c>
      <c r="I149" s="117">
        <v>0.2139662477</v>
      </c>
      <c r="J149" s="115">
        <f t="shared" si="30"/>
        <v>2038051567.9141469</v>
      </c>
      <c r="K149" s="115">
        <f t="shared" si="31"/>
        <v>5706544390.1596107</v>
      </c>
      <c r="L149" s="115">
        <f t="shared" si="32"/>
        <v>514627531.12000012</v>
      </c>
      <c r="M149" s="115">
        <f t="shared" si="33"/>
        <v>5466500533.6199999</v>
      </c>
      <c r="N149" s="115">
        <f t="shared" si="34"/>
        <v>14800207.516069446</v>
      </c>
      <c r="O149" s="98">
        <f t="shared" si="27"/>
        <v>27185893.676448077</v>
      </c>
      <c r="P149" s="98">
        <f t="shared" si="28"/>
        <v>9709247.7415886</v>
      </c>
      <c r="Q149" s="98">
        <f t="shared" si="29"/>
        <v>0</v>
      </c>
      <c r="R149" s="134">
        <f t="shared" si="26"/>
        <v>9709247.7415886</v>
      </c>
    </row>
    <row r="150" spans="2:18" ht="15">
      <c r="B150" s="123" t="s">
        <v>244</v>
      </c>
      <c r="C150" s="120" t="s">
        <v>103</v>
      </c>
      <c r="D150" s="115">
        <v>679797.41</v>
      </c>
      <c r="E150" s="115">
        <v>3000002.4</v>
      </c>
      <c r="F150" s="115">
        <v>0</v>
      </c>
      <c r="G150" s="115">
        <v>0</v>
      </c>
      <c r="H150" s="115">
        <v>0</v>
      </c>
      <c r="I150" s="117">
        <v>0.2139662477</v>
      </c>
      <c r="J150" s="115">
        <f t="shared" si="30"/>
        <v>2038051567.9141469</v>
      </c>
      <c r="K150" s="115">
        <f t="shared" si="31"/>
        <v>5706544390.1596107</v>
      </c>
      <c r="L150" s="115">
        <f t="shared" si="32"/>
        <v>514627531.12000012</v>
      </c>
      <c r="M150" s="115">
        <f t="shared" si="33"/>
        <v>5466500533.6199999</v>
      </c>
      <c r="N150" s="115">
        <f t="shared" si="34"/>
        <v>14800207.516069446</v>
      </c>
      <c r="O150" s="98">
        <f t="shared" si="27"/>
        <v>1755433.1503499353</v>
      </c>
      <c r="P150" s="98">
        <f t="shared" si="28"/>
        <v>626940.41083926277</v>
      </c>
      <c r="Q150" s="98">
        <f t="shared" si="29"/>
        <v>0</v>
      </c>
      <c r="R150" s="134">
        <f t="shared" si="26"/>
        <v>626940.41083926277</v>
      </c>
    </row>
    <row r="151" spans="2:18" ht="15">
      <c r="B151" s="123" t="s">
        <v>245</v>
      </c>
      <c r="C151" s="120" t="s">
        <v>103</v>
      </c>
      <c r="D151" s="115">
        <v>187105.67</v>
      </c>
      <c r="E151" s="115">
        <v>483747.21</v>
      </c>
      <c r="F151" s="115">
        <v>0</v>
      </c>
      <c r="G151" s="115">
        <v>0</v>
      </c>
      <c r="H151" s="115">
        <v>0</v>
      </c>
      <c r="I151" s="117">
        <v>0.2139662477</v>
      </c>
      <c r="J151" s="115">
        <f t="shared" si="30"/>
        <v>2038051567.9141469</v>
      </c>
      <c r="K151" s="115">
        <f t="shared" si="31"/>
        <v>5706544390.1596107</v>
      </c>
      <c r="L151" s="115">
        <f t="shared" si="32"/>
        <v>514627531.12000012</v>
      </c>
      <c r="M151" s="115">
        <f t="shared" si="33"/>
        <v>5466500533.6199999</v>
      </c>
      <c r="N151" s="115">
        <f t="shared" si="34"/>
        <v>14800207.516069446</v>
      </c>
      <c r="O151" s="98">
        <f t="shared" si="27"/>
        <v>320027.56817353255</v>
      </c>
      <c r="P151" s="98">
        <f t="shared" si="28"/>
        <v>114295.56006197594</v>
      </c>
      <c r="Q151" s="98">
        <f t="shared" si="29"/>
        <v>0</v>
      </c>
      <c r="R151" s="134">
        <f t="shared" si="26"/>
        <v>114295.56006197594</v>
      </c>
    </row>
    <row r="152" spans="2:18" ht="15">
      <c r="B152" s="123" t="s">
        <v>246</v>
      </c>
      <c r="C152" s="120" t="s">
        <v>103</v>
      </c>
      <c r="D152" s="115">
        <v>40089.86</v>
      </c>
      <c r="E152" s="115">
        <v>552000</v>
      </c>
      <c r="F152" s="115">
        <v>0</v>
      </c>
      <c r="G152" s="115">
        <v>0</v>
      </c>
      <c r="H152" s="115">
        <v>0</v>
      </c>
      <c r="I152" s="117">
        <v>0.2139662477</v>
      </c>
      <c r="J152" s="115">
        <f t="shared" si="30"/>
        <v>2038051567.9141469</v>
      </c>
      <c r="K152" s="115">
        <f t="shared" si="31"/>
        <v>5706544390.1596107</v>
      </c>
      <c r="L152" s="115">
        <f t="shared" si="32"/>
        <v>514627531.12000012</v>
      </c>
      <c r="M152" s="115">
        <f t="shared" si="33"/>
        <v>5466500533.6199999</v>
      </c>
      <c r="N152" s="115">
        <f t="shared" si="34"/>
        <v>14800207.516069446</v>
      </c>
      <c r="O152" s="98">
        <f t="shared" si="27"/>
        <v>282453.99801519426</v>
      </c>
      <c r="P152" s="98">
        <f t="shared" si="28"/>
        <v>100876.4278625694</v>
      </c>
      <c r="Q152" s="98">
        <f t="shared" si="29"/>
        <v>0</v>
      </c>
      <c r="R152" s="134">
        <f t="shared" si="26"/>
        <v>100876.4278625694</v>
      </c>
    </row>
    <row r="153" spans="2:18" ht="15">
      <c r="B153" s="123" t="s">
        <v>247</v>
      </c>
      <c r="C153" s="120" t="s">
        <v>103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  <c r="I153" s="117">
        <v>0.2139662477</v>
      </c>
      <c r="J153" s="115">
        <f t="shared" si="30"/>
        <v>2038051567.9141469</v>
      </c>
      <c r="K153" s="115">
        <f t="shared" si="31"/>
        <v>5706544390.1596107</v>
      </c>
      <c r="L153" s="115">
        <f t="shared" si="32"/>
        <v>514627531.12000012</v>
      </c>
      <c r="M153" s="115">
        <f t="shared" si="33"/>
        <v>5466500533.6199999</v>
      </c>
      <c r="N153" s="115">
        <f t="shared" si="34"/>
        <v>14800207.516069446</v>
      </c>
      <c r="O153" s="98">
        <f t="shared" si="27"/>
        <v>0</v>
      </c>
      <c r="P153" s="98">
        <f t="shared" si="28"/>
        <v>0</v>
      </c>
      <c r="Q153" s="98">
        <f t="shared" si="29"/>
        <v>0</v>
      </c>
      <c r="R153" s="134">
        <f t="shared" si="26"/>
        <v>0</v>
      </c>
    </row>
    <row r="154" spans="2:18" ht="15">
      <c r="B154" s="123" t="s">
        <v>248</v>
      </c>
      <c r="C154" s="120" t="s">
        <v>103</v>
      </c>
      <c r="D154" s="115">
        <v>13992334.01</v>
      </c>
      <c r="E154" s="115">
        <v>47557645.359999999</v>
      </c>
      <c r="F154" s="115">
        <v>0</v>
      </c>
      <c r="G154" s="115">
        <v>0</v>
      </c>
      <c r="H154" s="115">
        <v>0</v>
      </c>
      <c r="I154" s="117">
        <v>0.2139662477</v>
      </c>
      <c r="J154" s="115">
        <f t="shared" si="30"/>
        <v>2038051567.9141469</v>
      </c>
      <c r="K154" s="115">
        <f t="shared" si="31"/>
        <v>5706544390.1596107</v>
      </c>
      <c r="L154" s="115">
        <f t="shared" si="32"/>
        <v>514627531.12000012</v>
      </c>
      <c r="M154" s="115">
        <f t="shared" si="33"/>
        <v>5466500533.6199999</v>
      </c>
      <c r="N154" s="115">
        <f t="shared" si="34"/>
        <v>14800207.516069446</v>
      </c>
      <c r="O154" s="98">
        <f t="shared" si="27"/>
        <v>29362160.924034789</v>
      </c>
      <c r="P154" s="98">
        <f t="shared" si="28"/>
        <v>10486486.044298138</v>
      </c>
      <c r="Q154" s="98">
        <f t="shared" si="29"/>
        <v>0</v>
      </c>
      <c r="R154" s="134">
        <f t="shared" si="26"/>
        <v>10486486.044298138</v>
      </c>
    </row>
    <row r="155" spans="2:18" ht="15">
      <c r="B155" s="123" t="s">
        <v>249</v>
      </c>
      <c r="C155" s="120" t="s">
        <v>103</v>
      </c>
      <c r="D155" s="115">
        <v>0</v>
      </c>
      <c r="E155" s="115">
        <v>153912</v>
      </c>
      <c r="F155" s="115">
        <v>0</v>
      </c>
      <c r="G155" s="115">
        <v>0</v>
      </c>
      <c r="H155" s="115">
        <v>0</v>
      </c>
      <c r="I155" s="117">
        <v>0.2139662477</v>
      </c>
      <c r="J155" s="115">
        <f t="shared" si="30"/>
        <v>2038051567.9141469</v>
      </c>
      <c r="K155" s="115">
        <f t="shared" si="31"/>
        <v>5706544390.1596107</v>
      </c>
      <c r="L155" s="115">
        <f t="shared" si="32"/>
        <v>514627531.12000012</v>
      </c>
      <c r="M155" s="115">
        <f t="shared" si="33"/>
        <v>5466500533.6199999</v>
      </c>
      <c r="N155" s="115">
        <f t="shared" si="34"/>
        <v>14800207.516069446</v>
      </c>
      <c r="O155" s="98">
        <f t="shared" si="27"/>
        <v>73423.077609392902</v>
      </c>
      <c r="P155" s="98">
        <f t="shared" si="28"/>
        <v>26222.527717640329</v>
      </c>
      <c r="Q155" s="98">
        <f t="shared" si="29"/>
        <v>0</v>
      </c>
      <c r="R155" s="134">
        <f t="shared" si="26"/>
        <v>26222.527717640329</v>
      </c>
    </row>
    <row r="156" spans="2:18" ht="15">
      <c r="B156" s="123" t="s">
        <v>250</v>
      </c>
      <c r="C156" s="120" t="s">
        <v>103</v>
      </c>
      <c r="D156" s="115">
        <v>2126885.27</v>
      </c>
      <c r="E156" s="115">
        <v>3024000</v>
      </c>
      <c r="F156" s="115">
        <v>0</v>
      </c>
      <c r="G156" s="115">
        <v>0</v>
      </c>
      <c r="H156" s="115">
        <v>0</v>
      </c>
      <c r="I156" s="117">
        <v>0.2139662477</v>
      </c>
      <c r="J156" s="115">
        <f t="shared" si="30"/>
        <v>2038051567.9141469</v>
      </c>
      <c r="K156" s="115">
        <f t="shared" si="31"/>
        <v>5706544390.1596107</v>
      </c>
      <c r="L156" s="115">
        <f t="shared" si="32"/>
        <v>514627531.12000012</v>
      </c>
      <c r="M156" s="115">
        <f t="shared" si="33"/>
        <v>5466500533.6199999</v>
      </c>
      <c r="N156" s="115">
        <f t="shared" si="34"/>
        <v>14800207.516069446</v>
      </c>
      <c r="O156" s="98">
        <f t="shared" si="27"/>
        <v>2457208.3329193871</v>
      </c>
      <c r="P156" s="98">
        <f t="shared" si="28"/>
        <v>877574.40461406682</v>
      </c>
      <c r="Q156" s="98">
        <f t="shared" si="29"/>
        <v>0</v>
      </c>
      <c r="R156" s="134">
        <f t="shared" si="26"/>
        <v>877574.40461406682</v>
      </c>
    </row>
    <row r="157" spans="2:18" ht="15">
      <c r="B157" s="123" t="s">
        <v>251</v>
      </c>
      <c r="C157" s="120" t="s">
        <v>103</v>
      </c>
      <c r="D157" s="115">
        <v>797644.3</v>
      </c>
      <c r="E157" s="115">
        <v>7730560</v>
      </c>
      <c r="F157" s="115">
        <v>0</v>
      </c>
      <c r="G157" s="115">
        <v>500877</v>
      </c>
      <c r="H157" s="115">
        <v>25295.323400000001</v>
      </c>
      <c r="I157" s="117">
        <v>0.2139662477</v>
      </c>
      <c r="J157" s="115">
        <f t="shared" si="30"/>
        <v>2038051567.9141469</v>
      </c>
      <c r="K157" s="115">
        <f t="shared" si="31"/>
        <v>5706544390.1596107</v>
      </c>
      <c r="L157" s="115">
        <f t="shared" si="32"/>
        <v>514627531.12000012</v>
      </c>
      <c r="M157" s="115">
        <f t="shared" si="33"/>
        <v>5466500533.6199999</v>
      </c>
      <c r="N157" s="115">
        <f t="shared" si="34"/>
        <v>14800207.516069446</v>
      </c>
      <c r="O157" s="98">
        <f t="shared" si="27"/>
        <v>4068344.2888641455</v>
      </c>
      <c r="P157" s="98">
        <f t="shared" si="28"/>
        <v>1452980.1031657665</v>
      </c>
      <c r="Q157" s="98">
        <f t="shared" si="29"/>
        <v>611925.40476134454</v>
      </c>
      <c r="R157" s="134">
        <f t="shared" si="26"/>
        <v>2064905.5079271109</v>
      </c>
    </row>
    <row r="158" spans="2:18" ht="15">
      <c r="B158" s="123" t="s">
        <v>252</v>
      </c>
      <c r="C158" s="120" t="s">
        <v>103</v>
      </c>
      <c r="D158" s="115">
        <v>0</v>
      </c>
      <c r="E158" s="115">
        <v>0</v>
      </c>
      <c r="F158" s="115">
        <v>995600</v>
      </c>
      <c r="G158" s="115">
        <v>170326985</v>
      </c>
      <c r="H158" s="115">
        <v>8601864.6571999993</v>
      </c>
      <c r="I158" s="117">
        <v>0.2139662477</v>
      </c>
      <c r="J158" s="115">
        <f t="shared" si="30"/>
        <v>2038051567.9141469</v>
      </c>
      <c r="K158" s="115">
        <f t="shared" si="31"/>
        <v>5706544390.1596107</v>
      </c>
      <c r="L158" s="115">
        <f t="shared" si="32"/>
        <v>514627531.12000012</v>
      </c>
      <c r="M158" s="115">
        <f t="shared" si="33"/>
        <v>5466500533.6199999</v>
      </c>
      <c r="N158" s="115">
        <f t="shared" si="34"/>
        <v>14800207.516069446</v>
      </c>
      <c r="O158" s="98">
        <f t="shared" si="27"/>
        <v>191937700.49082902</v>
      </c>
      <c r="P158" s="98">
        <f t="shared" si="28"/>
        <v>68549178.746724665</v>
      </c>
      <c r="Q158" s="98">
        <f t="shared" si="29"/>
        <v>208089828.92670664</v>
      </c>
      <c r="R158" s="134">
        <f t="shared" si="26"/>
        <v>276639007.67343128</v>
      </c>
    </row>
    <row r="159" spans="2:18" ht="15">
      <c r="B159" s="123" t="s">
        <v>253</v>
      </c>
      <c r="C159" s="120" t="s">
        <v>103</v>
      </c>
      <c r="D159" s="115">
        <v>0</v>
      </c>
      <c r="E159" s="115">
        <v>0</v>
      </c>
      <c r="F159" s="115">
        <v>3246000.3</v>
      </c>
      <c r="G159" s="115">
        <v>18579809</v>
      </c>
      <c r="H159" s="115">
        <v>938318.74250000005</v>
      </c>
      <c r="I159" s="117">
        <v>0.2139662477</v>
      </c>
      <c r="J159" s="115">
        <f t="shared" si="30"/>
        <v>2038051567.9141469</v>
      </c>
      <c r="K159" s="115">
        <f t="shared" si="31"/>
        <v>5706544390.1596107</v>
      </c>
      <c r="L159" s="115">
        <f t="shared" si="32"/>
        <v>514627531.12000012</v>
      </c>
      <c r="M159" s="115">
        <f t="shared" si="33"/>
        <v>5466500533.6199999</v>
      </c>
      <c r="N159" s="115">
        <f t="shared" si="34"/>
        <v>14800207.516069446</v>
      </c>
      <c r="O159" s="98">
        <f t="shared" si="27"/>
        <v>625783279.80568624</v>
      </c>
      <c r="P159" s="98">
        <f t="shared" si="28"/>
        <v>223494028.50203082</v>
      </c>
      <c r="Q159" s="98">
        <f t="shared" si="29"/>
        <v>22699100.06506893</v>
      </c>
      <c r="R159" s="134">
        <f t="shared" si="26"/>
        <v>246193128.56709975</v>
      </c>
    </row>
    <row r="160" spans="2:18" ht="15">
      <c r="B160" s="123" t="s">
        <v>254</v>
      </c>
      <c r="C160" s="120" t="s">
        <v>103</v>
      </c>
      <c r="D160" s="115">
        <v>0</v>
      </c>
      <c r="E160" s="115">
        <v>0</v>
      </c>
      <c r="F160" s="115">
        <v>15000</v>
      </c>
      <c r="G160" s="115">
        <v>0</v>
      </c>
      <c r="H160" s="115">
        <v>0</v>
      </c>
      <c r="I160" s="117">
        <v>0.2139662477</v>
      </c>
      <c r="J160" s="115">
        <f t="shared" si="30"/>
        <v>2038051567.9141469</v>
      </c>
      <c r="K160" s="115">
        <f t="shared" si="31"/>
        <v>5706544390.1596107</v>
      </c>
      <c r="L160" s="115">
        <f t="shared" si="32"/>
        <v>514627531.12000012</v>
      </c>
      <c r="M160" s="115">
        <f t="shared" si="33"/>
        <v>5466500533.6199999</v>
      </c>
      <c r="N160" s="115">
        <f t="shared" si="34"/>
        <v>14800207.516069446</v>
      </c>
      <c r="O160" s="98">
        <f t="shared" si="27"/>
        <v>2891789.3806372392</v>
      </c>
      <c r="P160" s="98">
        <f t="shared" si="28"/>
        <v>1032781.9216561571</v>
      </c>
      <c r="Q160" s="98">
        <f t="shared" si="29"/>
        <v>0</v>
      </c>
      <c r="R160" s="134">
        <f t="shared" si="26"/>
        <v>1032781.9216561571</v>
      </c>
    </row>
    <row r="161" spans="2:18" ht="15">
      <c r="B161" s="123" t="s">
        <v>255</v>
      </c>
      <c r="C161" s="120" t="s">
        <v>103</v>
      </c>
      <c r="D161" s="115">
        <v>0</v>
      </c>
      <c r="E161" s="115">
        <v>0</v>
      </c>
      <c r="F161" s="115">
        <v>321000</v>
      </c>
      <c r="G161" s="115">
        <v>0</v>
      </c>
      <c r="H161" s="115">
        <v>0</v>
      </c>
      <c r="I161" s="117">
        <v>0.2139662477</v>
      </c>
      <c r="J161" s="115">
        <f t="shared" si="30"/>
        <v>2038051567.9141469</v>
      </c>
      <c r="K161" s="115">
        <f t="shared" si="31"/>
        <v>5706544390.1596107</v>
      </c>
      <c r="L161" s="115">
        <f t="shared" si="32"/>
        <v>514627531.12000012</v>
      </c>
      <c r="M161" s="115">
        <f t="shared" si="33"/>
        <v>5466500533.6199999</v>
      </c>
      <c r="N161" s="115">
        <f t="shared" si="34"/>
        <v>14800207.516069446</v>
      </c>
      <c r="O161" s="98">
        <f t="shared" si="27"/>
        <v>61884292.745636925</v>
      </c>
      <c r="P161" s="98">
        <f t="shared" si="28"/>
        <v>22101533.123441759</v>
      </c>
      <c r="Q161" s="98">
        <f t="shared" si="29"/>
        <v>0</v>
      </c>
      <c r="R161" s="134">
        <f t="shared" si="26"/>
        <v>22101533.123441759</v>
      </c>
    </row>
    <row r="162" spans="2:18" ht="15.75" thickBot="1">
      <c r="B162" s="124" t="s">
        <v>256</v>
      </c>
      <c r="C162" s="121" t="s">
        <v>103</v>
      </c>
      <c r="D162" s="116">
        <v>0</v>
      </c>
      <c r="E162" s="116">
        <v>0</v>
      </c>
      <c r="F162" s="116">
        <v>1220000</v>
      </c>
      <c r="G162" s="116">
        <v>237030397</v>
      </c>
      <c r="H162" s="116">
        <v>11970524.779899999</v>
      </c>
      <c r="I162" s="118">
        <v>0.2139662477</v>
      </c>
      <c r="J162" s="116">
        <f t="shared" si="30"/>
        <v>2038051567.9141469</v>
      </c>
      <c r="K162" s="116">
        <f t="shared" si="31"/>
        <v>5706544390.1596107</v>
      </c>
      <c r="L162" s="116">
        <f t="shared" si="32"/>
        <v>514627531.12000012</v>
      </c>
      <c r="M162" s="116">
        <f t="shared" si="33"/>
        <v>5466500533.6199999</v>
      </c>
      <c r="N162" s="116">
        <f t="shared" si="34"/>
        <v>14800207.516069446</v>
      </c>
      <c r="O162" s="99">
        <f t="shared" si="27"/>
        <v>235198869.62516215</v>
      </c>
      <c r="P162" s="99">
        <f t="shared" si="28"/>
        <v>83999596.294700772</v>
      </c>
      <c r="Q162" s="99">
        <f t="shared" si="29"/>
        <v>289581916.58337396</v>
      </c>
      <c r="R162" s="135">
        <f t="shared" si="26"/>
        <v>373581512.87807477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2"/>
  <sheetViews>
    <sheetView showGridLines="0" topLeftCell="A22" workbookViewId="0">
      <selection activeCell="E43" sqref="E43"/>
    </sheetView>
  </sheetViews>
  <sheetFormatPr defaultColWidth="11.42578125" defaultRowHeight="12.75"/>
  <cols>
    <col min="2" max="2" width="10.140625" bestFit="1" customWidth="1"/>
    <col min="3" max="3" width="12.5703125" bestFit="1" customWidth="1"/>
    <col min="4" max="4" width="77.42578125" bestFit="1" customWidth="1"/>
    <col min="5" max="5" width="17.5703125" style="60" bestFit="1" customWidth="1"/>
    <col min="6" max="6" width="17.140625" bestFit="1" customWidth="1"/>
    <col min="7" max="7" width="55.140625" bestFit="1" customWidth="1"/>
  </cols>
  <sheetData>
    <row r="3" spans="2:7" ht="23.25">
      <c r="D3" s="105" t="s">
        <v>257</v>
      </c>
    </row>
    <row r="6" spans="2:7" ht="13.5" thickBot="1"/>
    <row r="7" spans="2:7" s="22" customFormat="1" ht="13.5" thickBot="1">
      <c r="B7" s="102" t="s">
        <v>258</v>
      </c>
      <c r="C7" s="103" t="s">
        <v>259</v>
      </c>
      <c r="D7" s="103" t="s">
        <v>260</v>
      </c>
      <c r="E7" s="104" t="s">
        <v>261</v>
      </c>
      <c r="F7" s="136" t="s">
        <v>262</v>
      </c>
      <c r="G7" s="136" t="s">
        <v>263</v>
      </c>
    </row>
    <row r="8" spans="2:7">
      <c r="B8" s="90">
        <v>41791</v>
      </c>
      <c r="C8" s="86" t="s">
        <v>264</v>
      </c>
      <c r="D8" s="86" t="s">
        <v>265</v>
      </c>
      <c r="E8" s="97">
        <v>2504796307.9052</v>
      </c>
      <c r="F8" s="100">
        <f>+E8-(Insumos!C42-Insumos!K18)</f>
        <v>0</v>
      </c>
      <c r="G8" s="106"/>
    </row>
    <row r="9" spans="2:7">
      <c r="B9" s="92">
        <v>41791</v>
      </c>
      <c r="C9" s="85" t="s">
        <v>266</v>
      </c>
      <c r="D9" s="85" t="s">
        <v>267</v>
      </c>
      <c r="E9" s="98">
        <v>2038051567.91414</v>
      </c>
      <c r="F9" s="101">
        <f>+E9-'Presupuesto ingresos 2014'!B18</f>
        <v>-6.9141387939453125E-6</v>
      </c>
      <c r="G9" s="106"/>
    </row>
    <row r="10" spans="2:7">
      <c r="B10" s="92">
        <v>41791</v>
      </c>
      <c r="C10" s="85" t="s">
        <v>268</v>
      </c>
      <c r="D10" s="85" t="s">
        <v>269</v>
      </c>
      <c r="E10" s="98">
        <v>5706544390.1596098</v>
      </c>
      <c r="F10" s="101">
        <f>+E10-'Presupuesto ingresos 2014'!B17</f>
        <v>0</v>
      </c>
      <c r="G10" s="101"/>
    </row>
    <row r="11" spans="2:7">
      <c r="B11" s="92">
        <v>41791</v>
      </c>
      <c r="C11" s="85" t="s">
        <v>270</v>
      </c>
      <c r="D11" s="85" t="s">
        <v>271</v>
      </c>
      <c r="E11" s="98">
        <v>0.78603375230000005</v>
      </c>
      <c r="F11" s="93"/>
      <c r="G11" s="107" t="s">
        <v>272</v>
      </c>
    </row>
    <row r="12" spans="2:7">
      <c r="B12" s="92">
        <v>41791</v>
      </c>
      <c r="C12" s="85" t="s">
        <v>273</v>
      </c>
      <c r="D12" s="85" t="s">
        <v>274</v>
      </c>
      <c r="E12" s="98">
        <v>0.78603375230000005</v>
      </c>
      <c r="F12" s="93"/>
      <c r="G12" s="107" t="s">
        <v>272</v>
      </c>
    </row>
    <row r="13" spans="2:7">
      <c r="B13" s="92">
        <v>41791</v>
      </c>
      <c r="C13" s="85" t="s">
        <v>275</v>
      </c>
      <c r="D13" s="85" t="s">
        <v>276</v>
      </c>
      <c r="E13" s="98">
        <v>1</v>
      </c>
      <c r="F13" s="101">
        <f>+E13-Insumos!C52</f>
        <v>0</v>
      </c>
      <c r="G13" s="93"/>
    </row>
    <row r="14" spans="2:7">
      <c r="B14" s="92">
        <v>41791</v>
      </c>
      <c r="C14" s="85" t="s">
        <v>277</v>
      </c>
      <c r="D14" s="85" t="s">
        <v>278</v>
      </c>
      <c r="E14" s="98">
        <v>0</v>
      </c>
      <c r="F14" s="101">
        <f>+E14-Insumos!C22</f>
        <v>0</v>
      </c>
      <c r="G14" s="93"/>
    </row>
    <row r="15" spans="2:7">
      <c r="B15" s="92">
        <v>41791</v>
      </c>
      <c r="C15" s="85" t="s">
        <v>279</v>
      </c>
      <c r="D15" s="85" t="s">
        <v>280</v>
      </c>
      <c r="E15" s="98">
        <v>56641462000</v>
      </c>
      <c r="F15" s="101">
        <f>+E15-Insumos!C21</f>
        <v>0</v>
      </c>
      <c r="G15" s="93"/>
    </row>
    <row r="16" spans="2:7">
      <c r="B16" s="92">
        <v>41791</v>
      </c>
      <c r="C16" s="85" t="s">
        <v>281</v>
      </c>
      <c r="D16" s="85" t="s">
        <v>282</v>
      </c>
      <c r="E16" s="98">
        <v>0</v>
      </c>
      <c r="F16" s="101">
        <f>+E16-Insumos!C23</f>
        <v>0</v>
      </c>
      <c r="G16" s="93"/>
    </row>
    <row r="17" spans="2:7">
      <c r="B17" s="92">
        <v>41791</v>
      </c>
      <c r="C17" s="85" t="s">
        <v>283</v>
      </c>
      <c r="D17" s="85" t="s">
        <v>284</v>
      </c>
      <c r="E17" s="98">
        <v>0</v>
      </c>
      <c r="F17" s="93"/>
      <c r="G17" s="107" t="s">
        <v>285</v>
      </c>
    </row>
    <row r="18" spans="2:7">
      <c r="B18" s="92">
        <v>41791</v>
      </c>
      <c r="C18" s="85" t="s">
        <v>286</v>
      </c>
      <c r="D18" s="85" t="s">
        <v>287</v>
      </c>
      <c r="E18" s="98">
        <v>0</v>
      </c>
      <c r="F18" s="93"/>
      <c r="G18" s="107" t="s">
        <v>288</v>
      </c>
    </row>
    <row r="19" spans="2:7">
      <c r="B19" s="92">
        <v>41791</v>
      </c>
      <c r="C19" s="85" t="s">
        <v>289</v>
      </c>
      <c r="D19" s="85" t="s">
        <v>290</v>
      </c>
      <c r="E19" s="98">
        <v>56641462000</v>
      </c>
      <c r="F19" s="101">
        <f>+E19-Insumos!C19</f>
        <v>0</v>
      </c>
      <c r="G19" s="93"/>
    </row>
    <row r="20" spans="2:7">
      <c r="B20" s="92">
        <v>41791</v>
      </c>
      <c r="C20" s="85" t="s">
        <v>291</v>
      </c>
      <c r="D20" s="85" t="s">
        <v>292</v>
      </c>
      <c r="E20" s="98">
        <v>5033082295.9437904</v>
      </c>
      <c r="F20" s="101">
        <f>+E20-'Presupuesto ingresos 2014'!B10</f>
        <v>0</v>
      </c>
      <c r="G20" s="93"/>
    </row>
    <row r="21" spans="2:7">
      <c r="B21" s="92">
        <v>41791</v>
      </c>
      <c r="C21" s="85" t="s">
        <v>293</v>
      </c>
      <c r="D21" s="85" t="s">
        <v>294</v>
      </c>
      <c r="E21" s="98">
        <v>56641462000</v>
      </c>
      <c r="F21" s="101">
        <f>+E21-Insumos!F17</f>
        <v>0</v>
      </c>
      <c r="G21" s="93"/>
    </row>
    <row r="22" spans="2:7">
      <c r="B22" s="92">
        <v>41791</v>
      </c>
      <c r="C22" s="85" t="s">
        <v>295</v>
      </c>
      <c r="D22" s="85" t="s">
        <v>296</v>
      </c>
      <c r="E22" s="98">
        <v>34378007367.876999</v>
      </c>
      <c r="F22" s="101">
        <f>+E22-Insumos!K25</f>
        <v>0</v>
      </c>
      <c r="G22" s="93"/>
    </row>
    <row r="23" spans="2:7">
      <c r="B23" s="92">
        <v>41791</v>
      </c>
      <c r="C23" s="85" t="s">
        <v>297</v>
      </c>
      <c r="D23" s="85" t="s">
        <v>298</v>
      </c>
      <c r="E23" s="98">
        <v>0.85</v>
      </c>
      <c r="F23" s="101">
        <f>+E23-Insumos!F32</f>
        <v>0</v>
      </c>
      <c r="G23" s="93"/>
    </row>
    <row r="24" spans="2:7">
      <c r="B24" s="92">
        <v>41791</v>
      </c>
      <c r="C24" s="110" t="s">
        <v>299</v>
      </c>
      <c r="D24" s="85" t="s">
        <v>300</v>
      </c>
      <c r="E24" s="98">
        <v>0.35849999999999999</v>
      </c>
      <c r="F24" s="111">
        <f>+E24-Insumos!F31</f>
        <v>0</v>
      </c>
      <c r="G24" s="93"/>
    </row>
    <row r="25" spans="2:7">
      <c r="B25" s="92">
        <v>41791</v>
      </c>
      <c r="C25" s="85" t="s">
        <v>301</v>
      </c>
      <c r="D25" s="85" t="s">
        <v>302</v>
      </c>
      <c r="E25" s="98">
        <v>0.85</v>
      </c>
      <c r="F25" s="101">
        <f>+E25-Insumos!F25</f>
        <v>0</v>
      </c>
      <c r="G25" s="93"/>
    </row>
    <row r="26" spans="2:7">
      <c r="B26" s="92">
        <v>41791</v>
      </c>
      <c r="C26" s="85" t="s">
        <v>303</v>
      </c>
      <c r="D26" s="85" t="s">
        <v>304</v>
      </c>
      <c r="E26" s="98">
        <v>0</v>
      </c>
      <c r="F26" s="101"/>
      <c r="G26" s="107" t="s">
        <v>272</v>
      </c>
    </row>
    <row r="27" spans="2:7">
      <c r="B27" s="92">
        <v>41791</v>
      </c>
      <c r="C27" s="85" t="s">
        <v>305</v>
      </c>
      <c r="D27" s="85" t="s">
        <v>306</v>
      </c>
      <c r="E27" s="98">
        <v>0</v>
      </c>
      <c r="F27" s="93"/>
      <c r="G27" s="107" t="s">
        <v>272</v>
      </c>
    </row>
    <row r="28" spans="2:7">
      <c r="B28" s="92">
        <v>41791</v>
      </c>
      <c r="C28" s="85" t="s">
        <v>307</v>
      </c>
      <c r="D28" s="85" t="s">
        <v>308</v>
      </c>
      <c r="E28" s="98">
        <v>481452427</v>
      </c>
      <c r="F28" s="101">
        <f>+E28-Insumos!F21</f>
        <v>0</v>
      </c>
      <c r="G28" s="93"/>
    </row>
    <row r="29" spans="2:7">
      <c r="B29" s="92">
        <v>41791</v>
      </c>
      <c r="C29" s="85" t="s">
        <v>309</v>
      </c>
      <c r="D29" s="85" t="s">
        <v>310</v>
      </c>
      <c r="E29" s="98">
        <v>0</v>
      </c>
      <c r="F29" s="101">
        <f>+E29-Insumos!F23</f>
        <v>0</v>
      </c>
      <c r="G29" s="93"/>
    </row>
    <row r="30" spans="2:7">
      <c r="B30" s="92">
        <v>41791</v>
      </c>
      <c r="C30" s="85" t="s">
        <v>311</v>
      </c>
      <c r="D30" s="85" t="s">
        <v>312</v>
      </c>
      <c r="E30" s="98">
        <v>20305964127</v>
      </c>
      <c r="F30" s="101">
        <f>+E30-Insumos!F33</f>
        <v>0</v>
      </c>
      <c r="G30" s="93"/>
    </row>
    <row r="31" spans="2:7">
      <c r="B31" s="92">
        <v>41791</v>
      </c>
      <c r="C31" s="85" t="s">
        <v>313</v>
      </c>
      <c r="D31" s="85" t="s">
        <v>314</v>
      </c>
      <c r="E31" s="98">
        <v>481452427</v>
      </c>
      <c r="F31" s="101">
        <f>+E31-Insumos!F19</f>
        <v>0</v>
      </c>
      <c r="G31" s="93"/>
    </row>
    <row r="32" spans="2:7">
      <c r="B32" s="92">
        <v>41791</v>
      </c>
      <c r="C32" s="85" t="s">
        <v>315</v>
      </c>
      <c r="D32" s="85" t="s">
        <v>316</v>
      </c>
      <c r="E32" s="98">
        <v>1071412730.77957</v>
      </c>
      <c r="F32" s="101">
        <f>+E32-Insumos!C41</f>
        <v>-3.5762786865234375E-6</v>
      </c>
      <c r="G32" s="93"/>
    </row>
    <row r="33" spans="2:7">
      <c r="B33" s="92">
        <v>41791</v>
      </c>
      <c r="C33" s="85" t="s">
        <v>317</v>
      </c>
      <c r="D33" s="85" t="s">
        <v>318</v>
      </c>
      <c r="E33" s="98">
        <v>0</v>
      </c>
      <c r="F33" s="93"/>
      <c r="G33" s="107" t="s">
        <v>272</v>
      </c>
    </row>
    <row r="34" spans="2:7">
      <c r="B34" s="92">
        <v>41791</v>
      </c>
      <c r="C34" s="85" t="s">
        <v>319</v>
      </c>
      <c r="D34" s="85" t="s">
        <v>320</v>
      </c>
      <c r="E34" s="98">
        <v>2929628753.37116</v>
      </c>
      <c r="F34" s="101">
        <f>+E34-'Presupuesto ingresos 2014'!B11</f>
        <v>0</v>
      </c>
      <c r="G34" s="93"/>
    </row>
    <row r="35" spans="2:7">
      <c r="B35" s="92">
        <v>41791</v>
      </c>
      <c r="C35" s="85" t="s">
        <v>321</v>
      </c>
      <c r="D35" s="85" t="s">
        <v>322</v>
      </c>
      <c r="E35" s="98">
        <v>0</v>
      </c>
      <c r="F35" s="93"/>
      <c r="G35" s="107" t="s">
        <v>272</v>
      </c>
    </row>
    <row r="36" spans="2:7">
      <c r="B36" s="92">
        <v>41791</v>
      </c>
      <c r="C36" s="85" t="s">
        <v>323</v>
      </c>
      <c r="D36" s="85" t="s">
        <v>324</v>
      </c>
      <c r="E36" s="98">
        <v>113.98</v>
      </c>
      <c r="F36" s="101">
        <f>+E36-Actualización!C13</f>
        <v>0</v>
      </c>
      <c r="G36" s="93"/>
    </row>
    <row r="37" spans="2:7">
      <c r="B37" s="92">
        <v>41791</v>
      </c>
      <c r="C37" s="85" t="s">
        <v>325</v>
      </c>
      <c r="D37" s="85" t="s">
        <v>326</v>
      </c>
      <c r="E37" s="98">
        <v>113.98</v>
      </c>
      <c r="F37" s="101">
        <f>+E37-Actualización!C13</f>
        <v>0</v>
      </c>
      <c r="G37" s="93"/>
    </row>
    <row r="38" spans="2:7">
      <c r="B38" s="92">
        <v>41791</v>
      </c>
      <c r="C38" s="85" t="s">
        <v>327</v>
      </c>
      <c r="D38" s="85" t="s">
        <v>328</v>
      </c>
      <c r="E38" s="98">
        <v>113.98</v>
      </c>
      <c r="F38" s="101">
        <f>+E38-Actualización!C13</f>
        <v>0</v>
      </c>
      <c r="G38" s="93"/>
    </row>
    <row r="39" spans="2:7">
      <c r="B39" s="92">
        <v>41791</v>
      </c>
      <c r="C39" s="85" t="s">
        <v>329</v>
      </c>
      <c r="D39" s="85" t="s">
        <v>330</v>
      </c>
      <c r="E39" s="98">
        <v>116.81</v>
      </c>
      <c r="F39" s="101">
        <f>+E39-Actualización!D13</f>
        <v>0</v>
      </c>
      <c r="G39" s="93"/>
    </row>
    <row r="40" spans="2:7">
      <c r="B40" s="92">
        <v>41791</v>
      </c>
      <c r="C40" s="85" t="s">
        <v>331</v>
      </c>
      <c r="D40" s="85" t="s">
        <v>332</v>
      </c>
      <c r="E40" s="98">
        <v>8152206271.6565905</v>
      </c>
      <c r="F40" s="101">
        <f>+E40-'Presupuesto ingresos 2014'!B13</f>
        <v>0</v>
      </c>
      <c r="G40" s="93"/>
    </row>
    <row r="41" spans="2:7">
      <c r="B41" s="92">
        <v>41791</v>
      </c>
      <c r="C41" s="85" t="s">
        <v>333</v>
      </c>
      <c r="D41" s="85" t="s">
        <v>334</v>
      </c>
      <c r="E41" s="98">
        <v>407610313.582829</v>
      </c>
      <c r="F41" s="101">
        <f>+E41-'Presupuesto ingresos 2014'!B19</f>
        <v>0</v>
      </c>
      <c r="G41" s="93"/>
    </row>
    <row r="42" spans="2:7">
      <c r="B42" s="92">
        <v>41791</v>
      </c>
      <c r="C42" s="85" t="s">
        <v>335</v>
      </c>
      <c r="D42" s="85" t="s">
        <v>336</v>
      </c>
      <c r="E42" s="98">
        <v>14800207.516069446</v>
      </c>
      <c r="F42" s="101">
        <f>+E42-Ejemplo_Servicios!F7</f>
        <v>0</v>
      </c>
      <c r="G42" s="107" t="s">
        <v>337</v>
      </c>
    </row>
    <row r="43" spans="2:7">
      <c r="B43" s="92">
        <v>41791</v>
      </c>
      <c r="C43" s="85" t="s">
        <v>338</v>
      </c>
      <c r="D43" s="85" t="s">
        <v>339</v>
      </c>
      <c r="E43" s="98"/>
      <c r="F43" s="93"/>
      <c r="G43" s="107" t="s">
        <v>337</v>
      </c>
    </row>
    <row r="44" spans="2:7">
      <c r="B44" s="92">
        <v>41791</v>
      </c>
      <c r="C44" s="85" t="s">
        <v>340</v>
      </c>
      <c r="D44" s="85" t="s">
        <v>341</v>
      </c>
      <c r="E44" s="98">
        <v>7</v>
      </c>
      <c r="F44" s="101">
        <f>+E44-Insumos!F12</f>
        <v>0</v>
      </c>
      <c r="G44" s="93"/>
    </row>
    <row r="45" spans="2:7">
      <c r="B45" s="92">
        <v>41791</v>
      </c>
      <c r="C45" s="85" t="s">
        <v>342</v>
      </c>
      <c r="D45" s="85" t="s">
        <v>343</v>
      </c>
      <c r="E45" s="98">
        <v>7</v>
      </c>
      <c r="F45" s="101">
        <f>+E45-Insumos!F12</f>
        <v>0</v>
      </c>
      <c r="G45" s="93"/>
    </row>
    <row r="46" spans="2:7">
      <c r="B46" s="92">
        <v>41791</v>
      </c>
      <c r="C46" s="85" t="s">
        <v>344</v>
      </c>
      <c r="D46" s="85" t="s">
        <v>345</v>
      </c>
      <c r="E46" s="98">
        <v>184904250</v>
      </c>
      <c r="F46" s="101">
        <f>+E46-Insumos!C51</f>
        <v>0</v>
      </c>
      <c r="G46" s="93"/>
    </row>
    <row r="47" spans="2:7">
      <c r="B47" s="92">
        <v>41791</v>
      </c>
      <c r="C47" s="85" t="s">
        <v>346</v>
      </c>
      <c r="D47" s="85" t="s">
        <v>347</v>
      </c>
      <c r="E47" s="98">
        <v>189495222.341638</v>
      </c>
      <c r="F47" s="101">
        <f>+E47-'Presupuesto ingresos 2014'!B12</f>
        <v>-8.9406967163085938E-7</v>
      </c>
      <c r="G47" s="93"/>
    </row>
    <row r="48" spans="2:7">
      <c r="B48" s="92">
        <v>41791</v>
      </c>
      <c r="C48" s="85" t="s">
        <v>348</v>
      </c>
      <c r="D48" s="85" t="s">
        <v>349</v>
      </c>
      <c r="E48" s="98">
        <v>10</v>
      </c>
      <c r="F48" s="93"/>
      <c r="G48" s="107" t="s">
        <v>350</v>
      </c>
    </row>
    <row r="49" spans="2:7">
      <c r="B49" s="92">
        <v>41791</v>
      </c>
      <c r="C49" s="85" t="s">
        <v>351</v>
      </c>
      <c r="D49" s="85" t="s">
        <v>352</v>
      </c>
      <c r="E49" s="98">
        <v>100</v>
      </c>
      <c r="F49" s="101">
        <f>+E49-Insumos!C25</f>
        <v>0</v>
      </c>
      <c r="G49" s="93"/>
    </row>
    <row r="50" spans="2:7">
      <c r="B50" s="92">
        <v>41791</v>
      </c>
      <c r="C50" s="85" t="s">
        <v>353</v>
      </c>
      <c r="D50" s="85" t="s">
        <v>354</v>
      </c>
      <c r="E50" s="98">
        <v>0</v>
      </c>
      <c r="F50" s="101">
        <f>+E50-Insumos!F30</f>
        <v>0</v>
      </c>
      <c r="G50" s="93"/>
    </row>
    <row r="51" spans="2:7">
      <c r="B51" s="92">
        <v>41791</v>
      </c>
      <c r="C51" s="85" t="s">
        <v>355</v>
      </c>
      <c r="D51" s="85" t="s">
        <v>356</v>
      </c>
      <c r="E51" s="98">
        <v>18577177138.2645</v>
      </c>
      <c r="F51" s="101">
        <f>+E51-Insumos!K28</f>
        <v>4.9591064453125E-5</v>
      </c>
      <c r="G51" s="93"/>
    </row>
    <row r="52" spans="2:7" ht="13.5" thickBot="1">
      <c r="B52" s="94">
        <v>41791</v>
      </c>
      <c r="C52" s="95" t="s">
        <v>75</v>
      </c>
      <c r="D52" s="95" t="s">
        <v>357</v>
      </c>
      <c r="E52" s="99">
        <v>2218851000</v>
      </c>
      <c r="F52" s="112">
        <f>+E52-Insumos!C54</f>
        <v>0</v>
      </c>
      <c r="G52" s="9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6"/>
  <sheetViews>
    <sheetView showGridLines="0" workbookViewId="0">
      <selection activeCell="B7" sqref="B7:E7"/>
    </sheetView>
  </sheetViews>
  <sheetFormatPr defaultColWidth="11.42578125" defaultRowHeight="12.75"/>
  <cols>
    <col min="2" max="2" width="10.140625" bestFit="1" customWidth="1"/>
    <col min="3" max="3" width="12.42578125" bestFit="1" customWidth="1"/>
    <col min="4" max="4" width="141.85546875" bestFit="1" customWidth="1"/>
    <col min="5" max="5" width="16.42578125" customWidth="1"/>
  </cols>
  <sheetData>
    <row r="3" spans="2:5" ht="23.25">
      <c r="C3" s="105" t="s">
        <v>358</v>
      </c>
    </row>
    <row r="6" spans="2:5" ht="13.5" thickBot="1"/>
    <row r="7" spans="2:5" ht="13.5" thickBot="1">
      <c r="B7" s="102" t="s">
        <v>258</v>
      </c>
      <c r="C7" s="103" t="s">
        <v>259</v>
      </c>
      <c r="D7" s="103" t="s">
        <v>260</v>
      </c>
      <c r="E7" s="150" t="s">
        <v>261</v>
      </c>
    </row>
    <row r="8" spans="2:5">
      <c r="B8" s="90">
        <v>41791</v>
      </c>
      <c r="C8" s="86" t="s">
        <v>359</v>
      </c>
      <c r="D8" s="86" t="s">
        <v>360</v>
      </c>
      <c r="E8" s="91"/>
    </row>
    <row r="9" spans="2:5">
      <c r="B9" s="92">
        <v>41791</v>
      </c>
      <c r="C9" s="85" t="s">
        <v>361</v>
      </c>
      <c r="D9" s="85" t="s">
        <v>362</v>
      </c>
      <c r="E9" s="93"/>
    </row>
    <row r="10" spans="2:5">
      <c r="B10" s="92">
        <v>41791</v>
      </c>
      <c r="C10" s="85" t="s">
        <v>363</v>
      </c>
      <c r="D10" s="85" t="s">
        <v>364</v>
      </c>
      <c r="E10" s="93"/>
    </row>
    <row r="11" spans="2:5">
      <c r="B11" s="92">
        <v>41791</v>
      </c>
      <c r="C11" s="85" t="s">
        <v>365</v>
      </c>
      <c r="D11" s="85" t="s">
        <v>366</v>
      </c>
      <c r="E11" s="93"/>
    </row>
    <row r="12" spans="2:5">
      <c r="B12" s="92">
        <v>41791</v>
      </c>
      <c r="C12" s="85" t="s">
        <v>367</v>
      </c>
      <c r="D12" s="85" t="s">
        <v>368</v>
      </c>
      <c r="E12" s="93"/>
    </row>
    <row r="13" spans="2:5">
      <c r="B13" s="92">
        <v>41791</v>
      </c>
      <c r="C13" s="85" t="s">
        <v>369</v>
      </c>
      <c r="D13" s="85" t="s">
        <v>370</v>
      </c>
      <c r="E13" s="93"/>
    </row>
    <row r="14" spans="2:5">
      <c r="B14" s="92">
        <v>41791</v>
      </c>
      <c r="C14" s="85" t="s">
        <v>371</v>
      </c>
      <c r="D14" s="85" t="s">
        <v>372</v>
      </c>
      <c r="E14" s="93"/>
    </row>
    <row r="15" spans="2:5">
      <c r="B15" s="92">
        <v>41791</v>
      </c>
      <c r="C15" s="85" t="s">
        <v>373</v>
      </c>
      <c r="D15" s="85" t="s">
        <v>374</v>
      </c>
      <c r="E15" s="93"/>
    </row>
    <row r="16" spans="2:5">
      <c r="B16" s="92">
        <v>41791</v>
      </c>
      <c r="C16" s="85" t="s">
        <v>375</v>
      </c>
      <c r="D16" s="85" t="s">
        <v>376</v>
      </c>
      <c r="E16" s="93"/>
    </row>
    <row r="17" spans="2:5">
      <c r="B17" s="92">
        <v>41791</v>
      </c>
      <c r="C17" s="85" t="s">
        <v>377</v>
      </c>
      <c r="D17" s="85" t="s">
        <v>378</v>
      </c>
      <c r="E17" s="93"/>
    </row>
    <row r="18" spans="2:5">
      <c r="B18" s="92">
        <v>41791</v>
      </c>
      <c r="C18" s="85" t="s">
        <v>379</v>
      </c>
      <c r="D18" s="85" t="s">
        <v>380</v>
      </c>
      <c r="E18" s="93"/>
    </row>
    <row r="19" spans="2:5">
      <c r="B19" s="92">
        <v>41791</v>
      </c>
      <c r="C19" s="85" t="s">
        <v>381</v>
      </c>
      <c r="D19" s="85" t="s">
        <v>382</v>
      </c>
      <c r="E19" s="93"/>
    </row>
    <row r="20" spans="2:5">
      <c r="B20" s="92">
        <v>41791</v>
      </c>
      <c r="C20" s="85" t="s">
        <v>383</v>
      </c>
      <c r="D20" s="85" t="s">
        <v>384</v>
      </c>
      <c r="E20" s="93"/>
    </row>
    <row r="21" spans="2:5">
      <c r="B21" s="92">
        <v>41791</v>
      </c>
      <c r="C21" s="85" t="s">
        <v>385</v>
      </c>
      <c r="D21" s="85" t="s">
        <v>386</v>
      </c>
      <c r="E21" s="93"/>
    </row>
    <row r="22" spans="2:5">
      <c r="B22" s="92">
        <v>41791</v>
      </c>
      <c r="C22" s="85" t="s">
        <v>387</v>
      </c>
      <c r="D22" s="85" t="s">
        <v>388</v>
      </c>
      <c r="E22" s="93"/>
    </row>
    <row r="23" spans="2:5">
      <c r="B23" s="92">
        <v>41791</v>
      </c>
      <c r="C23" s="85" t="s">
        <v>389</v>
      </c>
      <c r="D23" s="85" t="s">
        <v>390</v>
      </c>
      <c r="E23" s="93"/>
    </row>
    <row r="24" spans="2:5">
      <c r="B24" s="92">
        <v>41791</v>
      </c>
      <c r="C24" s="85" t="s">
        <v>391</v>
      </c>
      <c r="D24" s="85" t="s">
        <v>392</v>
      </c>
      <c r="E24" s="93"/>
    </row>
    <row r="25" spans="2:5">
      <c r="B25" s="92">
        <v>41791</v>
      </c>
      <c r="C25" s="85" t="s">
        <v>393</v>
      </c>
      <c r="D25" s="85" t="s">
        <v>394</v>
      </c>
      <c r="E25" s="93"/>
    </row>
    <row r="26" spans="2:5">
      <c r="B26" s="92">
        <v>41791</v>
      </c>
      <c r="C26" s="85" t="s">
        <v>395</v>
      </c>
      <c r="D26" s="85" t="s">
        <v>396</v>
      </c>
      <c r="E26" s="93"/>
    </row>
    <row r="27" spans="2:5">
      <c r="B27" s="92">
        <v>41791</v>
      </c>
      <c r="C27" s="85" t="s">
        <v>397</v>
      </c>
      <c r="D27" s="85" t="s">
        <v>398</v>
      </c>
      <c r="E27" s="93"/>
    </row>
    <row r="28" spans="2:5">
      <c r="B28" s="92">
        <v>41791</v>
      </c>
      <c r="C28" s="85" t="s">
        <v>399</v>
      </c>
      <c r="D28" s="85" t="s">
        <v>400</v>
      </c>
      <c r="E28" s="93"/>
    </row>
    <row r="29" spans="2:5">
      <c r="B29" s="92">
        <v>41791</v>
      </c>
      <c r="C29" s="85" t="s">
        <v>401</v>
      </c>
      <c r="D29" s="85" t="s">
        <v>402</v>
      </c>
      <c r="E29" s="93"/>
    </row>
    <row r="30" spans="2:5">
      <c r="B30" s="92">
        <v>41791</v>
      </c>
      <c r="C30" s="85" t="s">
        <v>403</v>
      </c>
      <c r="D30" s="85" t="s">
        <v>404</v>
      </c>
      <c r="E30" s="93"/>
    </row>
    <row r="31" spans="2:5">
      <c r="B31" s="92">
        <v>41791</v>
      </c>
      <c r="C31" s="85" t="s">
        <v>405</v>
      </c>
      <c r="D31" s="85" t="s">
        <v>406</v>
      </c>
      <c r="E31" s="93"/>
    </row>
    <row r="32" spans="2:5">
      <c r="B32" s="92">
        <v>41791</v>
      </c>
      <c r="C32" s="85" t="s">
        <v>407</v>
      </c>
      <c r="D32" s="85" t="s">
        <v>408</v>
      </c>
      <c r="E32" s="93"/>
    </row>
    <row r="33" spans="2:5">
      <c r="B33" s="92">
        <v>41791</v>
      </c>
      <c r="C33" s="85" t="s">
        <v>409</v>
      </c>
      <c r="D33" s="85" t="s">
        <v>410</v>
      </c>
      <c r="E33" s="93"/>
    </row>
    <row r="34" spans="2:5">
      <c r="B34" s="92">
        <v>41791</v>
      </c>
      <c r="C34" s="85" t="s">
        <v>411</v>
      </c>
      <c r="D34" s="85" t="s">
        <v>412</v>
      </c>
      <c r="E34" s="93"/>
    </row>
    <row r="35" spans="2:5">
      <c r="B35" s="92">
        <v>41791</v>
      </c>
      <c r="C35" s="85" t="s">
        <v>413</v>
      </c>
      <c r="D35" s="85" t="s">
        <v>414</v>
      </c>
      <c r="E35" s="93"/>
    </row>
    <row r="36" spans="2:5" ht="13.5" thickBot="1">
      <c r="B36" s="94">
        <v>41791</v>
      </c>
      <c r="C36" s="95" t="s">
        <v>415</v>
      </c>
      <c r="D36" s="95" t="s">
        <v>416</v>
      </c>
      <c r="E36" s="9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6"/>
  <sheetViews>
    <sheetView showGridLines="0" workbookViewId="0">
      <pane xSplit="2" ySplit="7" topLeftCell="C8" activePane="bottomRight" state="frozen"/>
      <selection pane="bottomLeft" activeCell="A8" sqref="A8"/>
      <selection pane="topRight" activeCell="C1" sqref="C1"/>
      <selection pane="bottomRight" activeCell="C8" sqref="C8"/>
    </sheetView>
  </sheetViews>
  <sheetFormatPr defaultColWidth="11.42578125" defaultRowHeight="12.75"/>
  <cols>
    <col min="1" max="1" width="3.7109375" customWidth="1"/>
    <col min="2" max="2" width="10.140625" bestFit="1" customWidth="1"/>
    <col min="3" max="3" width="10.5703125" customWidth="1"/>
    <col min="4" max="4" width="14" bestFit="1" customWidth="1"/>
    <col min="5" max="5" width="11.28515625" bestFit="1" customWidth="1"/>
    <col min="6" max="6" width="10.85546875" bestFit="1" customWidth="1"/>
    <col min="7" max="8" width="17.140625" bestFit="1" customWidth="1"/>
    <col min="9" max="9" width="29.5703125" customWidth="1"/>
    <col min="10" max="10" width="17.140625" bestFit="1" customWidth="1"/>
    <col min="11" max="11" width="92.7109375" bestFit="1" customWidth="1"/>
  </cols>
  <sheetData>
    <row r="2" spans="2:11" ht="23.25">
      <c r="C2" s="105" t="s">
        <v>257</v>
      </c>
    </row>
    <row r="6" spans="2:11" ht="13.5" thickBot="1"/>
    <row r="7" spans="2:11" ht="13.5" thickBot="1">
      <c r="B7" s="87" t="s">
        <v>258</v>
      </c>
      <c r="C7" s="88" t="s">
        <v>417</v>
      </c>
      <c r="D7" s="88" t="s">
        <v>418</v>
      </c>
      <c r="E7" s="88" t="s">
        <v>419</v>
      </c>
      <c r="F7" s="88" t="s">
        <v>420</v>
      </c>
      <c r="G7" s="88" t="s">
        <v>261</v>
      </c>
      <c r="H7" s="89" t="s">
        <v>421</v>
      </c>
      <c r="I7" s="144" t="s">
        <v>422</v>
      </c>
      <c r="J7" s="137" t="s">
        <v>423</v>
      </c>
      <c r="K7" s="137" t="s">
        <v>263</v>
      </c>
    </row>
    <row r="8" spans="2:11">
      <c r="B8" s="90">
        <v>41791</v>
      </c>
      <c r="C8" s="148" t="s">
        <v>216</v>
      </c>
      <c r="D8" s="86" t="s">
        <v>424</v>
      </c>
      <c r="E8" s="86" t="s">
        <v>425</v>
      </c>
      <c r="F8" s="86" t="s">
        <v>426</v>
      </c>
      <c r="G8" s="97">
        <v>1405410</v>
      </c>
      <c r="H8" s="133">
        <v>7290</v>
      </c>
      <c r="I8" s="145">
        <f>+IF(E8="CND",VLOOKUP(C8,Ejemplo_Servicios!$B$9:$R$162,14,FALSE),IF(E8="CSV",VLOOKUP(C8,Ejemplo_Servicios!$B$9:$R$162,15,FALSE),IF(E8="SIC",VLOOKUP(C7,Ejemplo_Servicios!$B$9:$R$162,17,FALSE),0)))</f>
        <v>1405409.6389896984</v>
      </c>
      <c r="J8" s="98">
        <f>+I8-G8</f>
        <v>-0.36101030162535608</v>
      </c>
      <c r="K8" s="98"/>
    </row>
    <row r="9" spans="2:11">
      <c r="B9" s="92">
        <v>41791</v>
      </c>
      <c r="C9" s="85" t="s">
        <v>216</v>
      </c>
      <c r="D9" s="85" t="s">
        <v>424</v>
      </c>
      <c r="E9" s="85" t="s">
        <v>427</v>
      </c>
      <c r="F9" s="85" t="s">
        <v>426</v>
      </c>
      <c r="G9" s="98">
        <v>501932</v>
      </c>
      <c r="H9" s="134">
        <v>7290</v>
      </c>
      <c r="I9" s="145">
        <f>+IF(E9="CND",VLOOKUP(C9,Ejemplo_Servicios!$B$9:$R$162,14,FALSE),IF(E9="CSV",VLOOKUP(C9,Ejemplo_Servicios!$B$9:$R$162,15,FALSE),IF(E9="SIC",VLOOKUP(C8,Ejemplo_Servicios!$B$9:$R$162,17,FALSE),0)))</f>
        <v>501932.01392489235</v>
      </c>
      <c r="J9" s="98">
        <f t="shared" ref="J9:J72" si="0">+I9-G9</f>
        <v>1.3924892351496965E-2</v>
      </c>
      <c r="K9" s="98"/>
    </row>
    <row r="10" spans="2:11">
      <c r="B10" s="92">
        <v>41791</v>
      </c>
      <c r="C10" s="85" t="s">
        <v>216</v>
      </c>
      <c r="D10" s="85" t="s">
        <v>424</v>
      </c>
      <c r="E10" s="110" t="s">
        <v>428</v>
      </c>
      <c r="F10" s="85" t="s">
        <v>426</v>
      </c>
      <c r="G10" s="98">
        <v>501932</v>
      </c>
      <c r="H10" s="134">
        <v>7290</v>
      </c>
      <c r="I10" s="145">
        <f>+IF(E10="CND",VLOOKUP(C10,Ejemplo_Servicios!$B$9:$R$162,14,FALSE),IF(E10="CSV",VLOOKUP(C10,Ejemplo_Servicios!$B$9:$R$162,15,FALSE),IF(E10="SIC",VLOOKUP(C9,Ejemplo_Servicios!$B$9:$R$162,17,FALSE),0)))</f>
        <v>501932.01392489235</v>
      </c>
      <c r="J10" s="98">
        <f t="shared" si="0"/>
        <v>1.3924892351496965E-2</v>
      </c>
      <c r="K10" s="98"/>
    </row>
    <row r="11" spans="2:11">
      <c r="B11" s="92">
        <v>41791</v>
      </c>
      <c r="C11" s="85" t="s">
        <v>121</v>
      </c>
      <c r="D11" s="85" t="s">
        <v>424</v>
      </c>
      <c r="E11" s="85" t="s">
        <v>425</v>
      </c>
      <c r="F11" s="85" t="s">
        <v>429</v>
      </c>
      <c r="G11" s="98">
        <v>7425028</v>
      </c>
      <c r="H11" s="134">
        <v>15564600</v>
      </c>
      <c r="I11" s="145">
        <f>+IF(E11="CND",VLOOKUP(C11,Ejemplo_Servicios!$B$9:$R$162,14,FALSE),IF(E11="CSV",VLOOKUP(C11,Ejemplo_Servicios!$B$9:$R$162,15,FALSE),IF(E11="SIC",VLOOKUP(C10,Ejemplo_Servicios!$B$9:$R$162,17,FALSE),0)))</f>
        <v>7425027.5076612402</v>
      </c>
      <c r="J11" s="98">
        <f t="shared" si="0"/>
        <v>-0.4923387598246336</v>
      </c>
      <c r="K11" s="98"/>
    </row>
    <row r="12" spans="2:11">
      <c r="B12" s="92">
        <v>41791</v>
      </c>
      <c r="C12" s="85" t="s">
        <v>121</v>
      </c>
      <c r="D12" s="85" t="s">
        <v>424</v>
      </c>
      <c r="E12" s="85" t="s">
        <v>427</v>
      </c>
      <c r="F12" s="85" t="s">
        <v>429</v>
      </c>
      <c r="G12" s="98">
        <v>2651796</v>
      </c>
      <c r="H12" s="134">
        <v>15564600</v>
      </c>
      <c r="I12" s="145">
        <f>+IF(E12="CND",VLOOKUP(C12,Ejemplo_Servicios!$B$9:$R$162,14,FALSE),IF(E12="CSV",VLOOKUP(C12,Ejemplo_Servicios!$B$9:$R$162,15,FALSE),IF(E12="SIC",VLOOKUP(C11,Ejemplo_Servicios!$B$9:$R$162,17,FALSE),0)))</f>
        <v>2651795.5384504432</v>
      </c>
      <c r="J12" s="98">
        <f t="shared" si="0"/>
        <v>-0.46154955681413412</v>
      </c>
      <c r="K12" s="98"/>
    </row>
    <row r="13" spans="2:11">
      <c r="B13" s="92">
        <v>41791</v>
      </c>
      <c r="C13" s="85" t="s">
        <v>121</v>
      </c>
      <c r="D13" s="85" t="s">
        <v>424</v>
      </c>
      <c r="E13" s="85" t="s">
        <v>428</v>
      </c>
      <c r="F13" s="85" t="s">
        <v>429</v>
      </c>
      <c r="G13" s="98">
        <v>2651796</v>
      </c>
      <c r="H13" s="134">
        <v>15564600</v>
      </c>
      <c r="I13" s="145">
        <f>+IF(E13="CND",VLOOKUP(C13,Ejemplo_Servicios!$B$9:$R$162,14,FALSE),IF(E13="CSV",VLOOKUP(C13,Ejemplo_Servicios!$B$9:$R$162,15,FALSE),IF(E13="SIC",VLOOKUP(C12,Ejemplo_Servicios!$B$9:$R$162,17,FALSE),0)))</f>
        <v>2651795.5384504432</v>
      </c>
      <c r="J13" s="98">
        <f t="shared" si="0"/>
        <v>-0.46154955681413412</v>
      </c>
      <c r="K13" s="98"/>
    </row>
    <row r="14" spans="2:11">
      <c r="B14" s="92">
        <v>41791</v>
      </c>
      <c r="C14" s="85" t="s">
        <v>193</v>
      </c>
      <c r="D14" s="85" t="s">
        <v>424</v>
      </c>
      <c r="E14" s="85" t="s">
        <v>425</v>
      </c>
      <c r="F14" s="85" t="s">
        <v>429</v>
      </c>
      <c r="G14" s="98">
        <v>855759</v>
      </c>
      <c r="H14" s="134">
        <v>1793872</v>
      </c>
      <c r="I14" s="145">
        <f>+IF(E14="CND",VLOOKUP(C14,Ejemplo_Servicios!$B$9:$R$162,14,FALSE),IF(E14="CSV",VLOOKUP(C14,Ejemplo_Servicios!$B$9:$R$162,15,FALSE),IF(E14="SIC",VLOOKUP(C13,Ejemplo_Servicios!$B$9:$R$162,17,FALSE),0)))</f>
        <v>855759.18370693328</v>
      </c>
      <c r="J14" s="98">
        <f t="shared" si="0"/>
        <v>0.18370693328324705</v>
      </c>
      <c r="K14" s="98"/>
    </row>
    <row r="15" spans="2:11">
      <c r="B15" s="92">
        <v>41791</v>
      </c>
      <c r="C15" s="85" t="s">
        <v>193</v>
      </c>
      <c r="D15" s="85" t="s">
        <v>424</v>
      </c>
      <c r="E15" s="85" t="s">
        <v>427</v>
      </c>
      <c r="F15" s="85" t="s">
        <v>429</v>
      </c>
      <c r="G15" s="98">
        <v>305628</v>
      </c>
      <c r="H15" s="134">
        <v>1793872</v>
      </c>
      <c r="I15" s="145">
        <f>+IF(E15="CND",VLOOKUP(C15,Ejemplo_Servicios!$B$9:$R$162,14,FALSE),IF(E15="CSV",VLOOKUP(C15,Ejemplo_Servicios!$B$9:$R$162,15,FALSE),IF(E15="SIC",VLOOKUP(C14,Ejemplo_Servicios!$B$9:$R$162,17,FALSE),0)))</f>
        <v>305628.27989533334</v>
      </c>
      <c r="J15" s="98">
        <f t="shared" si="0"/>
        <v>0.27989533334039152</v>
      </c>
      <c r="K15" s="98"/>
    </row>
    <row r="16" spans="2:11">
      <c r="B16" s="92">
        <v>41791</v>
      </c>
      <c r="C16" s="85" t="s">
        <v>193</v>
      </c>
      <c r="D16" s="85" t="s">
        <v>424</v>
      </c>
      <c r="E16" s="85" t="s">
        <v>428</v>
      </c>
      <c r="F16" s="85" t="s">
        <v>429</v>
      </c>
      <c r="G16" s="98">
        <v>305628</v>
      </c>
      <c r="H16" s="134">
        <v>1793872</v>
      </c>
      <c r="I16" s="145">
        <f>+IF(E16="CND",VLOOKUP(C16,Ejemplo_Servicios!$B$9:$R$162,14,FALSE),IF(E16="CSV",VLOOKUP(C16,Ejemplo_Servicios!$B$9:$R$162,15,FALSE),IF(E16="SIC",VLOOKUP(C15,Ejemplo_Servicios!$B$9:$R$162,17,FALSE),0)))</f>
        <v>305628.27989533334</v>
      </c>
      <c r="J16" s="98">
        <f t="shared" si="0"/>
        <v>0.27989533334039152</v>
      </c>
      <c r="K16" s="98"/>
    </row>
    <row r="17" spans="2:11">
      <c r="B17" s="92">
        <v>41791</v>
      </c>
      <c r="C17" s="85" t="s">
        <v>194</v>
      </c>
      <c r="D17" s="85" t="s">
        <v>424</v>
      </c>
      <c r="E17" s="85" t="s">
        <v>425</v>
      </c>
      <c r="F17" s="85" t="s">
        <v>429</v>
      </c>
      <c r="G17" s="98">
        <v>42934125</v>
      </c>
      <c r="H17" s="134">
        <v>90000000</v>
      </c>
      <c r="I17" s="145">
        <f>+IF(E17="CND",VLOOKUP(C17,Ejemplo_Servicios!$B$9:$R$162,14,FALSE),IF(E17="CSV",VLOOKUP(C17,Ejemplo_Servicios!$B$9:$R$162,15,FALSE),IF(E17="SIC",VLOOKUP(C16,Ejemplo_Servicios!$B$9:$R$162,17,FALSE),0)))</f>
        <v>42934124.596167691</v>
      </c>
      <c r="J17" s="98">
        <f t="shared" si="0"/>
        <v>-0.40383230894804001</v>
      </c>
      <c r="K17" s="98"/>
    </row>
    <row r="18" spans="2:11">
      <c r="B18" s="92">
        <v>41791</v>
      </c>
      <c r="C18" s="85" t="s">
        <v>194</v>
      </c>
      <c r="D18" s="85" t="s">
        <v>424</v>
      </c>
      <c r="E18" s="85" t="s">
        <v>427</v>
      </c>
      <c r="F18" s="85" t="s">
        <v>429</v>
      </c>
      <c r="G18" s="98">
        <v>15333616</v>
      </c>
      <c r="H18" s="134">
        <v>90000000</v>
      </c>
      <c r="I18" s="145">
        <f>+IF(E18="CND",VLOOKUP(C18,Ejemplo_Servicios!$B$9:$R$162,14,FALSE),IF(E18="CSV",VLOOKUP(C18,Ejemplo_Servicios!$B$9:$R$162,15,FALSE),IF(E18="SIC",VLOOKUP(C17,Ejemplo_Servicios!$B$9:$R$162,17,FALSE),0)))</f>
        <v>15333615.927202748</v>
      </c>
      <c r="J18" s="98">
        <f t="shared" si="0"/>
        <v>-7.2797251865267754E-2</v>
      </c>
      <c r="K18" s="98"/>
    </row>
    <row r="19" spans="2:11">
      <c r="B19" s="92">
        <v>41791</v>
      </c>
      <c r="C19" s="85" t="s">
        <v>194</v>
      </c>
      <c r="D19" s="85" t="s">
        <v>424</v>
      </c>
      <c r="E19" s="85" t="s">
        <v>428</v>
      </c>
      <c r="F19" s="85" t="s">
        <v>429</v>
      </c>
      <c r="G19" s="98">
        <v>15333616</v>
      </c>
      <c r="H19" s="134">
        <v>90000000</v>
      </c>
      <c r="I19" s="145">
        <f>+IF(E19="CND",VLOOKUP(C19,Ejemplo_Servicios!$B$9:$R$162,14,FALSE),IF(E19="CSV",VLOOKUP(C19,Ejemplo_Servicios!$B$9:$R$162,15,FALSE),IF(E19="SIC",VLOOKUP(C18,Ejemplo_Servicios!$B$9:$R$162,17,FALSE),0)))</f>
        <v>15333615.927202748</v>
      </c>
      <c r="J19" s="98">
        <f t="shared" si="0"/>
        <v>-7.2797251865267754E-2</v>
      </c>
      <c r="K19" s="98"/>
    </row>
    <row r="20" spans="2:11">
      <c r="B20" s="92">
        <v>41791</v>
      </c>
      <c r="C20" s="85" t="s">
        <v>137</v>
      </c>
      <c r="D20" s="85" t="s">
        <v>424</v>
      </c>
      <c r="E20" s="85" t="s">
        <v>425</v>
      </c>
      <c r="F20" s="85" t="s">
        <v>429</v>
      </c>
      <c r="G20" s="98">
        <v>16303841</v>
      </c>
      <c r="H20" s="134">
        <v>34176676</v>
      </c>
      <c r="I20" s="145">
        <f>+IF(E20="CND",VLOOKUP(C20,Ejemplo_Servicios!$B$9:$R$162,14,FALSE),IF(E20="CSV",VLOOKUP(C20,Ejemplo_Servicios!$B$9:$R$162,15,FALSE),IF(E20="SIC",VLOOKUP(C19,Ejemplo_Servicios!$B$9:$R$162,17,FALSE),0)))</f>
        <v>16303840.543583838</v>
      </c>
      <c r="J20" s="98">
        <f t="shared" si="0"/>
        <v>-0.45641616173088551</v>
      </c>
      <c r="K20" s="98"/>
    </row>
    <row r="21" spans="2:11">
      <c r="B21" s="92">
        <v>41791</v>
      </c>
      <c r="C21" s="85" t="s">
        <v>137</v>
      </c>
      <c r="D21" s="85" t="s">
        <v>424</v>
      </c>
      <c r="E21" s="85" t="s">
        <v>427</v>
      </c>
      <c r="F21" s="85" t="s">
        <v>429</v>
      </c>
      <c r="G21" s="98">
        <v>5822800</v>
      </c>
      <c r="H21" s="134">
        <v>34176676</v>
      </c>
      <c r="I21" s="145">
        <f>+IF(E21="CND",VLOOKUP(C21,Ejemplo_Servicios!$B$9:$R$162,14,FALSE),IF(E21="CSV",VLOOKUP(C21,Ejemplo_Servicios!$B$9:$R$162,15,FALSE),IF(E21="SIC",VLOOKUP(C20,Ejemplo_Servicios!$B$9:$R$162,17,FALSE),0)))</f>
        <v>5822800.1941370852</v>
      </c>
      <c r="J21" s="98">
        <f t="shared" si="0"/>
        <v>0.1941370852291584</v>
      </c>
      <c r="K21" s="98"/>
    </row>
    <row r="22" spans="2:11">
      <c r="B22" s="92">
        <v>41791</v>
      </c>
      <c r="C22" s="85" t="s">
        <v>137</v>
      </c>
      <c r="D22" s="85" t="s">
        <v>424</v>
      </c>
      <c r="E22" s="85" t="s">
        <v>428</v>
      </c>
      <c r="F22" s="85" t="s">
        <v>429</v>
      </c>
      <c r="G22" s="98">
        <v>5822800</v>
      </c>
      <c r="H22" s="134">
        <v>34176676</v>
      </c>
      <c r="I22" s="145">
        <f>+IF(E22="CND",VLOOKUP(C22,Ejemplo_Servicios!$B$9:$R$162,14,FALSE),IF(E22="CSV",VLOOKUP(C22,Ejemplo_Servicios!$B$9:$R$162,15,FALSE),IF(E22="SIC",VLOOKUP(C21,Ejemplo_Servicios!$B$9:$R$162,17,FALSE),0)))</f>
        <v>5822800.1941370852</v>
      </c>
      <c r="J22" s="98">
        <f t="shared" si="0"/>
        <v>0.1941370852291584</v>
      </c>
      <c r="K22" s="98"/>
    </row>
    <row r="23" spans="2:11">
      <c r="B23" s="92">
        <v>41791</v>
      </c>
      <c r="C23" s="85" t="s">
        <v>138</v>
      </c>
      <c r="D23" s="85" t="s">
        <v>424</v>
      </c>
      <c r="E23" s="85" t="s">
        <v>425</v>
      </c>
      <c r="F23" s="85" t="s">
        <v>429</v>
      </c>
      <c r="G23" s="98">
        <v>15561290</v>
      </c>
      <c r="H23" s="134">
        <v>32620115</v>
      </c>
      <c r="I23" s="145">
        <f>+IF(E23="CND",VLOOKUP(C23,Ejemplo_Servicios!$B$9:$R$162,14,FALSE),IF(E23="CSV",VLOOKUP(C23,Ejemplo_Servicios!$B$9:$R$162,15,FALSE),IF(E23="SIC",VLOOKUP(C22,Ejemplo_Servicios!$B$9:$R$162,17,FALSE),0)))</f>
        <v>15561289.725680001</v>
      </c>
      <c r="J23" s="98">
        <f t="shared" si="0"/>
        <v>-0.27431999891996384</v>
      </c>
      <c r="K23" s="98"/>
    </row>
    <row r="24" spans="2:11">
      <c r="B24" s="92">
        <v>41791</v>
      </c>
      <c r="C24" s="85" t="s">
        <v>138</v>
      </c>
      <c r="D24" s="85" t="s">
        <v>424</v>
      </c>
      <c r="E24" s="85" t="s">
        <v>427</v>
      </c>
      <c r="F24" s="85" t="s">
        <v>429</v>
      </c>
      <c r="G24" s="98">
        <v>5557603</v>
      </c>
      <c r="H24" s="134">
        <v>32620115</v>
      </c>
      <c r="I24" s="145">
        <f>+IF(E24="CND",VLOOKUP(C24,Ejemplo_Servicios!$B$9:$R$162,14,FALSE),IF(E24="CSV",VLOOKUP(C24,Ejemplo_Servicios!$B$9:$R$162,15,FALSE),IF(E24="SIC",VLOOKUP(C23,Ejemplo_Servicios!$B$9:$R$162,17,FALSE),0)))</f>
        <v>5557603.4734571436</v>
      </c>
      <c r="J24" s="98">
        <f t="shared" si="0"/>
        <v>0.4734571436420083</v>
      </c>
      <c r="K24" s="98"/>
    </row>
    <row r="25" spans="2:11">
      <c r="B25" s="92">
        <v>41791</v>
      </c>
      <c r="C25" s="85" t="s">
        <v>138</v>
      </c>
      <c r="D25" s="85" t="s">
        <v>424</v>
      </c>
      <c r="E25" s="85" t="s">
        <v>428</v>
      </c>
      <c r="F25" s="85" t="s">
        <v>429</v>
      </c>
      <c r="G25" s="98">
        <v>5557603</v>
      </c>
      <c r="H25" s="134">
        <v>32620115</v>
      </c>
      <c r="I25" s="145">
        <f>+IF(E25="CND",VLOOKUP(C25,Ejemplo_Servicios!$B$9:$R$162,14,FALSE),IF(E25="CSV",VLOOKUP(C25,Ejemplo_Servicios!$B$9:$R$162,15,FALSE),IF(E25="SIC",VLOOKUP(C24,Ejemplo_Servicios!$B$9:$R$162,17,FALSE),0)))</f>
        <v>5557603.4734571436</v>
      </c>
      <c r="J25" s="98">
        <f t="shared" si="0"/>
        <v>0.4734571436420083</v>
      </c>
      <c r="K25" s="98"/>
    </row>
    <row r="26" spans="2:11">
      <c r="B26" s="92">
        <v>41791</v>
      </c>
      <c r="C26" s="85" t="s">
        <v>195</v>
      </c>
      <c r="D26" s="85" t="s">
        <v>424</v>
      </c>
      <c r="E26" s="85" t="s">
        <v>425</v>
      </c>
      <c r="F26" s="85" t="s">
        <v>429</v>
      </c>
      <c r="G26" s="98">
        <v>29864159</v>
      </c>
      <c r="H26" s="134">
        <v>62602285</v>
      </c>
      <c r="I26" s="145">
        <f>+IF(E26="CND",VLOOKUP(C26,Ejemplo_Servicios!$B$9:$R$162,14,FALSE),IF(E26="CSV",VLOOKUP(C26,Ejemplo_Servicios!$B$9:$R$162,15,FALSE),IF(E26="SIC",VLOOKUP(C25,Ejemplo_Servicios!$B$9:$R$162,17,FALSE),0)))</f>
        <v>29864158.916415941</v>
      </c>
      <c r="J26" s="98">
        <f t="shared" si="0"/>
        <v>-8.3584059029817581E-2</v>
      </c>
      <c r="K26" s="98"/>
    </row>
    <row r="27" spans="2:11">
      <c r="B27" s="92">
        <v>41791</v>
      </c>
      <c r="C27" s="85" t="s">
        <v>195</v>
      </c>
      <c r="D27" s="85" t="s">
        <v>424</v>
      </c>
      <c r="E27" s="85" t="s">
        <v>427</v>
      </c>
      <c r="F27" s="85" t="s">
        <v>429</v>
      </c>
      <c r="G27" s="98">
        <v>10665771</v>
      </c>
      <c r="H27" s="134">
        <v>62602285</v>
      </c>
      <c r="I27" s="145">
        <f>+IF(E27="CND",VLOOKUP(C27,Ejemplo_Servicios!$B$9:$R$162,14,FALSE),IF(E27="CSV",VLOOKUP(C27,Ejemplo_Servicios!$B$9:$R$162,15,FALSE),IF(E27="SIC",VLOOKUP(C26,Ejemplo_Servicios!$B$9:$R$162,17,FALSE),0)))</f>
        <v>10665771.041577123</v>
      </c>
      <c r="J27" s="98">
        <f t="shared" si="0"/>
        <v>4.157712310552597E-2</v>
      </c>
      <c r="K27" s="98"/>
    </row>
    <row r="28" spans="2:11">
      <c r="B28" s="92">
        <v>41791</v>
      </c>
      <c r="C28" s="85" t="s">
        <v>195</v>
      </c>
      <c r="D28" s="85" t="s">
        <v>424</v>
      </c>
      <c r="E28" s="85" t="s">
        <v>428</v>
      </c>
      <c r="F28" s="85" t="s">
        <v>429</v>
      </c>
      <c r="G28" s="98">
        <v>12377450</v>
      </c>
      <c r="H28" s="134">
        <v>62602285</v>
      </c>
      <c r="I28" s="145">
        <f>+IF(E28="CND",VLOOKUP(C28,Ejemplo_Servicios!$B$9:$R$162,14,FALSE),IF(E28="CSV",VLOOKUP(C28,Ejemplo_Servicios!$B$9:$R$162,15,FALSE),IF(E28="SIC",VLOOKUP(C27,Ejemplo_Servicios!$B$9:$R$162,17,FALSE),0)))</f>
        <v>12377449.829192912</v>
      </c>
      <c r="J28" s="98">
        <f t="shared" si="0"/>
        <v>-0.17080708779394627</v>
      </c>
      <c r="K28" s="98"/>
    </row>
    <row r="29" spans="2:11">
      <c r="B29" s="92">
        <v>41791</v>
      </c>
      <c r="C29" s="85" t="s">
        <v>158</v>
      </c>
      <c r="D29" s="85" t="s">
        <v>424</v>
      </c>
      <c r="E29" s="85" t="s">
        <v>425</v>
      </c>
      <c r="F29" s="85" t="s">
        <v>426</v>
      </c>
      <c r="G29" s="98">
        <v>5398007</v>
      </c>
      <c r="H29" s="134">
        <v>28000</v>
      </c>
      <c r="I29" s="145">
        <f>+IF(E29="CND",VLOOKUP(C29,Ejemplo_Servicios!$B$9:$R$162,14,FALSE),IF(E29="CSV",VLOOKUP(C29,Ejemplo_Servicios!$B$9:$R$162,15,FALSE),IF(E29="SIC",VLOOKUP(C28,Ejemplo_Servicios!$B$9:$R$162,17,FALSE),0)))</f>
        <v>5398006.8438561801</v>
      </c>
      <c r="J29" s="98">
        <f t="shared" si="0"/>
        <v>-0.15614381991326809</v>
      </c>
      <c r="K29" s="98"/>
    </row>
    <row r="30" spans="2:11">
      <c r="B30" s="92">
        <v>41791</v>
      </c>
      <c r="C30" s="85" t="s">
        <v>158</v>
      </c>
      <c r="D30" s="85" t="s">
        <v>424</v>
      </c>
      <c r="E30" s="85" t="s">
        <v>427</v>
      </c>
      <c r="F30" s="85" t="s">
        <v>426</v>
      </c>
      <c r="G30" s="98">
        <v>1927860</v>
      </c>
      <c r="H30" s="134">
        <v>28000</v>
      </c>
      <c r="I30" s="145">
        <f>+IF(E30="CND",VLOOKUP(C30,Ejemplo_Servicios!$B$9:$R$162,14,FALSE),IF(E30="CSV",VLOOKUP(C30,Ejemplo_Servicios!$B$9:$R$162,15,FALSE),IF(E30="SIC",VLOOKUP(C29,Ejemplo_Servicios!$B$9:$R$162,17,FALSE),0)))</f>
        <v>1927859.5870914932</v>
      </c>
      <c r="J30" s="98">
        <f t="shared" si="0"/>
        <v>-0.41290850681252778</v>
      </c>
      <c r="K30" s="98"/>
    </row>
    <row r="31" spans="2:11">
      <c r="B31" s="92">
        <v>41791</v>
      </c>
      <c r="C31" s="85" t="s">
        <v>158</v>
      </c>
      <c r="D31" s="85" t="s">
        <v>424</v>
      </c>
      <c r="E31" s="85" t="s">
        <v>428</v>
      </c>
      <c r="F31" s="85" t="s">
        <v>426</v>
      </c>
      <c r="G31" s="98">
        <v>1927860</v>
      </c>
      <c r="H31" s="134">
        <v>28000</v>
      </c>
      <c r="I31" s="145">
        <f>+IF(E31="CND",VLOOKUP(C31,Ejemplo_Servicios!$B$9:$R$162,14,FALSE),IF(E31="CSV",VLOOKUP(C31,Ejemplo_Servicios!$B$9:$R$162,15,FALSE),IF(E31="SIC",VLOOKUP(C30,Ejemplo_Servicios!$B$9:$R$162,17,FALSE),0)))</f>
        <v>1927859.5870914932</v>
      </c>
      <c r="J31" s="98">
        <f t="shared" si="0"/>
        <v>-0.41290850681252778</v>
      </c>
      <c r="K31" s="98"/>
    </row>
    <row r="32" spans="2:11">
      <c r="B32" s="92">
        <v>41791</v>
      </c>
      <c r="C32" s="85" t="s">
        <v>122</v>
      </c>
      <c r="D32" s="85" t="s">
        <v>424</v>
      </c>
      <c r="E32" s="85" t="s">
        <v>425</v>
      </c>
      <c r="F32" s="85" t="s">
        <v>429</v>
      </c>
      <c r="G32" s="98">
        <v>343810817</v>
      </c>
      <c r="H32" s="134">
        <v>720708150</v>
      </c>
      <c r="I32" s="145">
        <f>+IF(E32="CND",VLOOKUP(C32,Ejemplo_Servicios!$B$9:$R$162,14,FALSE),IF(E32="CSV",VLOOKUP(C32,Ejemplo_Servicios!$B$9:$R$162,15,FALSE),IF(E32="SIC",VLOOKUP(C31,Ejemplo_Servicios!$B$9:$R$162,17,FALSE),0)))</f>
        <v>343810816.60607302</v>
      </c>
      <c r="J32" s="98">
        <f t="shared" si="0"/>
        <v>-0.39392697811126709</v>
      </c>
      <c r="K32" s="98"/>
    </row>
    <row r="33" spans="2:11">
      <c r="B33" s="92">
        <v>41791</v>
      </c>
      <c r="C33" s="85" t="s">
        <v>122</v>
      </c>
      <c r="D33" s="85" t="s">
        <v>424</v>
      </c>
      <c r="E33" s="85" t="s">
        <v>427</v>
      </c>
      <c r="F33" s="85" t="s">
        <v>429</v>
      </c>
      <c r="G33" s="98">
        <v>122789577</v>
      </c>
      <c r="H33" s="134">
        <v>720708150</v>
      </c>
      <c r="I33" s="145">
        <f>+IF(E33="CND",VLOOKUP(C33,Ejemplo_Servicios!$B$9:$R$162,14,FALSE),IF(E33="CSV",VLOOKUP(C33,Ejemplo_Servicios!$B$9:$R$162,15,FALSE),IF(E33="SIC",VLOOKUP(C32,Ejemplo_Servicios!$B$9:$R$162,17,FALSE),0)))</f>
        <v>122789577.3593118</v>
      </c>
      <c r="J33" s="98">
        <f t="shared" si="0"/>
        <v>0.35931180417537689</v>
      </c>
      <c r="K33" s="98"/>
    </row>
    <row r="34" spans="2:11">
      <c r="B34" s="92">
        <v>41791</v>
      </c>
      <c r="C34" s="85" t="s">
        <v>122</v>
      </c>
      <c r="D34" s="85" t="s">
        <v>424</v>
      </c>
      <c r="E34" s="85" t="s">
        <v>428</v>
      </c>
      <c r="F34" s="85" t="s">
        <v>429</v>
      </c>
      <c r="G34" s="98">
        <v>122789577</v>
      </c>
      <c r="H34" s="134">
        <v>720708150</v>
      </c>
      <c r="I34" s="145">
        <f>+IF(E34="CND",VLOOKUP(C34,Ejemplo_Servicios!$B$9:$R$162,14,FALSE),IF(E34="CSV",VLOOKUP(C34,Ejemplo_Servicios!$B$9:$R$162,15,FALSE),IF(E34="SIC",VLOOKUP(C33,Ejemplo_Servicios!$B$9:$R$162,17,FALSE),0)))</f>
        <v>122789577.3593118</v>
      </c>
      <c r="J34" s="98">
        <f t="shared" si="0"/>
        <v>0.35931180417537689</v>
      </c>
      <c r="K34" s="98"/>
    </row>
    <row r="35" spans="2:11">
      <c r="B35" s="92">
        <v>41791</v>
      </c>
      <c r="C35" s="85" t="s">
        <v>227</v>
      </c>
      <c r="D35" s="85" t="s">
        <v>424</v>
      </c>
      <c r="E35" s="85" t="s">
        <v>425</v>
      </c>
      <c r="F35" s="85" t="s">
        <v>429</v>
      </c>
      <c r="G35" s="98">
        <v>28195023</v>
      </c>
      <c r="H35" s="134">
        <v>59103384</v>
      </c>
      <c r="I35" s="145">
        <f>+IF(E35="CND",VLOOKUP(C35,Ejemplo_Servicios!$B$9:$R$162,14,FALSE),IF(E35="CSV",VLOOKUP(C35,Ejemplo_Servicios!$B$9:$R$162,15,FALSE),IF(E35="SIC",VLOOKUP(C34,Ejemplo_Servicios!$B$9:$R$162,17,FALSE),0)))</f>
        <v>28195022.879458476</v>
      </c>
      <c r="J35" s="98">
        <f t="shared" si="0"/>
        <v>-0.1205415241420269</v>
      </c>
      <c r="K35" s="98"/>
    </row>
    <row r="36" spans="2:11">
      <c r="B36" s="92">
        <v>41791</v>
      </c>
      <c r="C36" s="85" t="s">
        <v>227</v>
      </c>
      <c r="D36" s="85" t="s">
        <v>424</v>
      </c>
      <c r="E36" s="85" t="s">
        <v>427</v>
      </c>
      <c r="F36" s="85" t="s">
        <v>429</v>
      </c>
      <c r="G36" s="98">
        <v>10069651</v>
      </c>
      <c r="H36" s="134">
        <v>59103384</v>
      </c>
      <c r="I36" s="145">
        <f>+IF(E36="CND",VLOOKUP(C36,Ejemplo_Servicios!$B$9:$R$162,14,FALSE),IF(E36="CSV",VLOOKUP(C36,Ejemplo_Servicios!$B$9:$R$162,15,FALSE),IF(E36="SIC",VLOOKUP(C35,Ejemplo_Servicios!$B$9:$R$162,17,FALSE),0)))</f>
        <v>10069651.028378027</v>
      </c>
      <c r="J36" s="98">
        <f t="shared" si="0"/>
        <v>2.8378026559948921E-2</v>
      </c>
      <c r="K36" s="98"/>
    </row>
    <row r="37" spans="2:11">
      <c r="B37" s="92">
        <v>41791</v>
      </c>
      <c r="C37" s="85" t="s">
        <v>227</v>
      </c>
      <c r="D37" s="85" t="s">
        <v>424</v>
      </c>
      <c r="E37" s="85" t="s">
        <v>428</v>
      </c>
      <c r="F37" s="85" t="s">
        <v>429</v>
      </c>
      <c r="G37" s="98">
        <v>10069651</v>
      </c>
      <c r="H37" s="134">
        <v>59103384</v>
      </c>
      <c r="I37" s="145">
        <f>+IF(E37="CND",VLOOKUP(C37,Ejemplo_Servicios!$B$9:$R$162,14,FALSE),IF(E37="CSV",VLOOKUP(C37,Ejemplo_Servicios!$B$9:$R$162,15,FALSE),IF(E37="SIC",VLOOKUP(C36,Ejemplo_Servicios!$B$9:$R$162,17,FALSE),0)))</f>
        <v>10069651.028378027</v>
      </c>
      <c r="J37" s="98">
        <f t="shared" si="0"/>
        <v>2.8378026559948921E-2</v>
      </c>
      <c r="K37" s="98"/>
    </row>
    <row r="38" spans="2:11">
      <c r="B38" s="92">
        <v>41791</v>
      </c>
      <c r="C38" s="85" t="s">
        <v>167</v>
      </c>
      <c r="D38" s="85" t="s">
        <v>424</v>
      </c>
      <c r="E38" s="85" t="s">
        <v>425</v>
      </c>
      <c r="F38" s="85" t="s">
        <v>429</v>
      </c>
      <c r="G38" s="98">
        <v>31053</v>
      </c>
      <c r="H38" s="134">
        <v>65095</v>
      </c>
      <c r="I38" s="145">
        <f>+IF(E38="CND",VLOOKUP(C38,Ejemplo_Servicios!$B$9:$R$162,14,FALSE),IF(E38="CSV",VLOOKUP(C38,Ejemplo_Servicios!$B$9:$R$162,15,FALSE),IF(E38="SIC",VLOOKUP(C37,Ejemplo_Servicios!$B$9:$R$162,17,FALSE),0)))</f>
        <v>31053.431801582476</v>
      </c>
      <c r="J38" s="98">
        <f t="shared" si="0"/>
        <v>0.4318015824756003</v>
      </c>
      <c r="K38" s="98"/>
    </row>
    <row r="39" spans="2:11">
      <c r="B39" s="92">
        <v>41791</v>
      </c>
      <c r="C39" s="85" t="s">
        <v>167</v>
      </c>
      <c r="D39" s="85" t="s">
        <v>424</v>
      </c>
      <c r="E39" s="85" t="s">
        <v>427</v>
      </c>
      <c r="F39" s="85" t="s">
        <v>429</v>
      </c>
      <c r="G39" s="98">
        <v>11091</v>
      </c>
      <c r="H39" s="134">
        <v>65095</v>
      </c>
      <c r="I39" s="145">
        <f>+IF(E39="CND",VLOOKUP(C39,Ejemplo_Servicios!$B$9:$R$162,14,FALSE),IF(E39="CSV",VLOOKUP(C39,Ejemplo_Servicios!$B$9:$R$162,15,FALSE),IF(E39="SIC",VLOOKUP(C38,Ejemplo_Servicios!$B$9:$R$162,17,FALSE),0)))</f>
        <v>11090.511357708028</v>
      </c>
      <c r="J39" s="98">
        <f t="shared" si="0"/>
        <v>-0.48864229197170062</v>
      </c>
      <c r="K39" s="98"/>
    </row>
    <row r="40" spans="2:11">
      <c r="B40" s="92">
        <v>41791</v>
      </c>
      <c r="C40" s="85" t="s">
        <v>167</v>
      </c>
      <c r="D40" s="85" t="s">
        <v>424</v>
      </c>
      <c r="E40" s="85" t="s">
        <v>428</v>
      </c>
      <c r="F40" s="85" t="s">
        <v>429</v>
      </c>
      <c r="G40" s="98">
        <v>11091</v>
      </c>
      <c r="H40" s="134">
        <v>65095</v>
      </c>
      <c r="I40" s="145">
        <f>+IF(E40="CND",VLOOKUP(C40,Ejemplo_Servicios!$B$9:$R$162,14,FALSE),IF(E40="CSV",VLOOKUP(C40,Ejemplo_Servicios!$B$9:$R$162,15,FALSE),IF(E40="SIC",VLOOKUP(C39,Ejemplo_Servicios!$B$9:$R$162,17,FALSE),0)))</f>
        <v>11090.511357708028</v>
      </c>
      <c r="J40" s="98">
        <f t="shared" si="0"/>
        <v>-0.48864229197170062</v>
      </c>
      <c r="K40" s="98"/>
    </row>
    <row r="41" spans="2:11">
      <c r="B41" s="92">
        <v>41791</v>
      </c>
      <c r="C41" s="85" t="s">
        <v>196</v>
      </c>
      <c r="D41" s="85" t="s">
        <v>424</v>
      </c>
      <c r="E41" s="85" t="s">
        <v>425</v>
      </c>
      <c r="F41" s="85" t="s">
        <v>429</v>
      </c>
      <c r="G41" s="98">
        <v>8109093</v>
      </c>
      <c r="H41" s="134">
        <v>16998561</v>
      </c>
      <c r="I41" s="145">
        <f>+IF(E41="CND",VLOOKUP(C41,Ejemplo_Servicios!$B$9:$R$162,14,FALSE),IF(E41="CSV",VLOOKUP(C41,Ejemplo_Servicios!$B$9:$R$162,15,FALSE),IF(E41="SIC",VLOOKUP(C40,Ejemplo_Servicios!$B$9:$R$162,17,FALSE),0)))</f>
        <v>8109092.5689644795</v>
      </c>
      <c r="J41" s="98">
        <f t="shared" si="0"/>
        <v>-0.43103552050888538</v>
      </c>
      <c r="K41" s="98"/>
    </row>
    <row r="42" spans="2:11">
      <c r="B42" s="92">
        <v>41791</v>
      </c>
      <c r="C42" s="85" t="s">
        <v>196</v>
      </c>
      <c r="D42" s="85" t="s">
        <v>424</v>
      </c>
      <c r="E42" s="85" t="s">
        <v>427</v>
      </c>
      <c r="F42" s="85" t="s">
        <v>429</v>
      </c>
      <c r="G42" s="98">
        <v>2896104</v>
      </c>
      <c r="H42" s="134">
        <v>16998561</v>
      </c>
      <c r="I42" s="145">
        <f>+IF(E42="CND",VLOOKUP(C42,Ejemplo_Servicios!$B$9:$R$162,14,FALSE),IF(E42="CSV",VLOOKUP(C42,Ejemplo_Servicios!$B$9:$R$162,15,FALSE),IF(E42="SIC",VLOOKUP(C41,Ejemplo_Servicios!$B$9:$R$162,17,FALSE),0)))</f>
        <v>2896104.4889158858</v>
      </c>
      <c r="J42" s="98">
        <f t="shared" si="0"/>
        <v>0.4889158857986331</v>
      </c>
      <c r="K42" s="98"/>
    </row>
    <row r="43" spans="2:11">
      <c r="B43" s="92">
        <v>41791</v>
      </c>
      <c r="C43" s="85" t="s">
        <v>196</v>
      </c>
      <c r="D43" s="85" t="s">
        <v>424</v>
      </c>
      <c r="E43" s="85" t="s">
        <v>428</v>
      </c>
      <c r="F43" s="85" t="s">
        <v>429</v>
      </c>
      <c r="G43" s="98">
        <v>2896104</v>
      </c>
      <c r="H43" s="134">
        <v>16998561</v>
      </c>
      <c r="I43" s="145">
        <f>+IF(E43="CND",VLOOKUP(C43,Ejemplo_Servicios!$B$9:$R$162,14,FALSE),IF(E43="CSV",VLOOKUP(C43,Ejemplo_Servicios!$B$9:$R$162,15,FALSE),IF(E43="SIC",VLOOKUP(C42,Ejemplo_Servicios!$B$9:$R$162,17,FALSE),0)))</f>
        <v>2896104.4889158858</v>
      </c>
      <c r="J43" s="98">
        <f t="shared" si="0"/>
        <v>0.4889158857986331</v>
      </c>
      <c r="K43" s="98"/>
    </row>
    <row r="44" spans="2:11">
      <c r="B44" s="92">
        <v>41791</v>
      </c>
      <c r="C44" s="85" t="s">
        <v>159</v>
      </c>
      <c r="D44" s="85" t="s">
        <v>424</v>
      </c>
      <c r="E44" s="85" t="s">
        <v>425</v>
      </c>
      <c r="F44" s="85" t="s">
        <v>426</v>
      </c>
      <c r="G44" s="98">
        <v>2891789</v>
      </c>
      <c r="H44" s="134">
        <v>15000</v>
      </c>
      <c r="I44" s="145">
        <f>+IF(E44="CND",VLOOKUP(C44,Ejemplo_Servicios!$B$9:$R$162,14,FALSE),IF(E44="CSV",VLOOKUP(C44,Ejemplo_Servicios!$B$9:$R$162,15,FALSE),IF(E44="SIC",VLOOKUP(C43,Ejemplo_Servicios!$B$9:$R$162,17,FALSE),0)))</f>
        <v>2891789.3806372392</v>
      </c>
      <c r="J44" s="98">
        <f t="shared" si="0"/>
        <v>0.38063723919913173</v>
      </c>
      <c r="K44" s="98"/>
    </row>
    <row r="45" spans="2:11">
      <c r="B45" s="92">
        <v>41791</v>
      </c>
      <c r="C45" s="85" t="s">
        <v>159</v>
      </c>
      <c r="D45" s="85" t="s">
        <v>424</v>
      </c>
      <c r="E45" s="85" t="s">
        <v>427</v>
      </c>
      <c r="F45" s="85" t="s">
        <v>426</v>
      </c>
      <c r="G45" s="98">
        <v>1032782</v>
      </c>
      <c r="H45" s="134">
        <v>15000</v>
      </c>
      <c r="I45" s="145">
        <f>+IF(E45="CND",VLOOKUP(C45,Ejemplo_Servicios!$B$9:$R$162,14,FALSE),IF(E45="CSV",VLOOKUP(C45,Ejemplo_Servicios!$B$9:$R$162,15,FALSE),IF(E45="SIC",VLOOKUP(C44,Ejemplo_Servicios!$B$9:$R$162,17,FALSE),0)))</f>
        <v>1032781.9216561571</v>
      </c>
      <c r="J45" s="98">
        <f t="shared" si="0"/>
        <v>-7.8343842877075076E-2</v>
      </c>
      <c r="K45" s="98"/>
    </row>
    <row r="46" spans="2:11">
      <c r="B46" s="92">
        <v>41791</v>
      </c>
      <c r="C46" s="85" t="s">
        <v>159</v>
      </c>
      <c r="D46" s="85" t="s">
        <v>424</v>
      </c>
      <c r="E46" s="85" t="s">
        <v>428</v>
      </c>
      <c r="F46" s="85" t="s">
        <v>426</v>
      </c>
      <c r="G46" s="98">
        <v>1032782</v>
      </c>
      <c r="H46" s="134">
        <v>15000</v>
      </c>
      <c r="I46" s="145">
        <f>+IF(E46="CND",VLOOKUP(C46,Ejemplo_Servicios!$B$9:$R$162,14,FALSE),IF(E46="CSV",VLOOKUP(C46,Ejemplo_Servicios!$B$9:$R$162,15,FALSE),IF(E46="SIC",VLOOKUP(C45,Ejemplo_Servicios!$B$9:$R$162,17,FALSE),0)))</f>
        <v>1032781.9216561571</v>
      </c>
      <c r="J46" s="98">
        <f t="shared" si="0"/>
        <v>-7.8343842877075076E-2</v>
      </c>
      <c r="K46" s="98"/>
    </row>
    <row r="47" spans="2:11">
      <c r="B47" s="92">
        <v>41791</v>
      </c>
      <c r="C47" s="85" t="s">
        <v>240</v>
      </c>
      <c r="D47" s="85" t="s">
        <v>424</v>
      </c>
      <c r="E47" s="85" t="s">
        <v>425</v>
      </c>
      <c r="F47" s="85" t="s">
        <v>429</v>
      </c>
      <c r="G47" s="98">
        <v>38669206</v>
      </c>
      <c r="H47" s="134">
        <v>81059731</v>
      </c>
      <c r="I47" s="145">
        <f>+IF(E47="CND",VLOOKUP(C47,Ejemplo_Servicios!$B$9:$R$162,14,FALSE),IF(E47="CSV",VLOOKUP(C47,Ejemplo_Servicios!$B$9:$R$162,15,FALSE),IF(E47="SIC",VLOOKUP(C46,Ejemplo_Servicios!$B$9:$R$162,17,FALSE),0)))</f>
        <v>38669206.436921827</v>
      </c>
      <c r="J47" s="98">
        <f t="shared" si="0"/>
        <v>0.43692182749509811</v>
      </c>
      <c r="K47" s="98"/>
    </row>
    <row r="48" spans="2:11">
      <c r="B48" s="92">
        <v>41791</v>
      </c>
      <c r="C48" s="85" t="s">
        <v>240</v>
      </c>
      <c r="D48" s="85" t="s">
        <v>424</v>
      </c>
      <c r="E48" s="85" t="s">
        <v>427</v>
      </c>
      <c r="F48" s="85" t="s">
        <v>429</v>
      </c>
      <c r="G48" s="98">
        <v>13810431</v>
      </c>
      <c r="H48" s="134">
        <v>81059731</v>
      </c>
      <c r="I48" s="145">
        <f>+IF(E48="CND",VLOOKUP(C48,Ejemplo_Servicios!$B$9:$R$162,14,FALSE),IF(E48="CSV",VLOOKUP(C48,Ejemplo_Servicios!$B$9:$R$162,15,FALSE),IF(E48="SIC",VLOOKUP(C47,Ejemplo_Servicios!$B$9:$R$162,17,FALSE),0)))</f>
        <v>13810430.870329225</v>
      </c>
      <c r="J48" s="98">
        <f t="shared" si="0"/>
        <v>-0.129670774564147</v>
      </c>
      <c r="K48" s="98"/>
    </row>
    <row r="49" spans="2:11">
      <c r="B49" s="92">
        <v>41791</v>
      </c>
      <c r="C49" s="85" t="s">
        <v>240</v>
      </c>
      <c r="D49" s="85" t="s">
        <v>424</v>
      </c>
      <c r="E49" s="85" t="s">
        <v>428</v>
      </c>
      <c r="F49" s="85" t="s">
        <v>429</v>
      </c>
      <c r="G49" s="98">
        <v>13810431</v>
      </c>
      <c r="H49" s="134">
        <v>81059731</v>
      </c>
      <c r="I49" s="145">
        <f>+IF(E49="CND",VLOOKUP(C49,Ejemplo_Servicios!$B$9:$R$162,14,FALSE),IF(E49="CSV",VLOOKUP(C49,Ejemplo_Servicios!$B$9:$R$162,15,FALSE),IF(E49="SIC",VLOOKUP(C48,Ejemplo_Servicios!$B$9:$R$162,17,FALSE),0)))</f>
        <v>13810430.870329225</v>
      </c>
      <c r="J49" s="98">
        <f t="shared" si="0"/>
        <v>-0.129670774564147</v>
      </c>
      <c r="K49" s="98"/>
    </row>
    <row r="50" spans="2:11">
      <c r="B50" s="92">
        <v>41791</v>
      </c>
      <c r="C50" s="85" t="s">
        <v>185</v>
      </c>
      <c r="D50" s="85" t="s">
        <v>424</v>
      </c>
      <c r="E50" s="85" t="s">
        <v>425</v>
      </c>
      <c r="F50" s="85" t="s">
        <v>426</v>
      </c>
      <c r="G50" s="98">
        <v>46268630</v>
      </c>
      <c r="H50" s="134">
        <v>240000</v>
      </c>
      <c r="I50" s="145">
        <f>+IF(E50="CND",VLOOKUP(C50,Ejemplo_Servicios!$B$9:$R$162,14,FALSE),IF(E50="CSV",VLOOKUP(C50,Ejemplo_Servicios!$B$9:$R$162,15,FALSE),IF(E50="SIC",VLOOKUP(C49,Ejemplo_Servicios!$B$9:$R$162,17,FALSE),0)))</f>
        <v>46268630.090195827</v>
      </c>
      <c r="J50" s="98">
        <f t="shared" si="0"/>
        <v>9.0195827186107635E-2</v>
      </c>
      <c r="K50" s="98"/>
    </row>
    <row r="51" spans="2:11">
      <c r="B51" s="92">
        <v>41791</v>
      </c>
      <c r="C51" s="85" t="s">
        <v>185</v>
      </c>
      <c r="D51" s="85" t="s">
        <v>424</v>
      </c>
      <c r="E51" s="85" t="s">
        <v>427</v>
      </c>
      <c r="F51" s="85" t="s">
        <v>426</v>
      </c>
      <c r="G51" s="98">
        <v>16524511</v>
      </c>
      <c r="H51" s="134">
        <v>240000</v>
      </c>
      <c r="I51" s="145">
        <f>+IF(E51="CND",VLOOKUP(C51,Ejemplo_Servicios!$B$9:$R$162,14,FALSE),IF(E51="CSV",VLOOKUP(C51,Ejemplo_Servicios!$B$9:$R$162,15,FALSE),IF(E51="SIC",VLOOKUP(C50,Ejemplo_Servicios!$B$9:$R$162,17,FALSE),0)))</f>
        <v>16524510.746498514</v>
      </c>
      <c r="J51" s="98">
        <f t="shared" si="0"/>
        <v>-0.25350148603320122</v>
      </c>
      <c r="K51" s="98"/>
    </row>
    <row r="52" spans="2:11">
      <c r="B52" s="92">
        <v>41791</v>
      </c>
      <c r="C52" s="85" t="s">
        <v>185</v>
      </c>
      <c r="D52" s="85" t="s">
        <v>424</v>
      </c>
      <c r="E52" s="85" t="s">
        <v>430</v>
      </c>
      <c r="F52" s="85" t="s">
        <v>431</v>
      </c>
      <c r="G52" s="98">
        <v>47468827</v>
      </c>
      <c r="H52" s="134">
        <v>0</v>
      </c>
      <c r="I52" s="146">
        <f>+G52</f>
        <v>47468827</v>
      </c>
      <c r="J52" s="98">
        <f>+I52-G52</f>
        <v>0</v>
      </c>
      <c r="K52" s="98" t="s">
        <v>432</v>
      </c>
    </row>
    <row r="53" spans="2:11">
      <c r="B53" s="92">
        <v>41791</v>
      </c>
      <c r="C53" s="85" t="s">
        <v>185</v>
      </c>
      <c r="D53" s="85" t="s">
        <v>424</v>
      </c>
      <c r="E53" s="85" t="s">
        <v>428</v>
      </c>
      <c r="F53" s="85" t="s">
        <v>426</v>
      </c>
      <c r="G53" s="98">
        <v>29895894</v>
      </c>
      <c r="H53" s="134">
        <v>240000</v>
      </c>
      <c r="I53" s="145">
        <f>+IF(E53="CND",VLOOKUP(C53,Ejemplo_Servicios!$B$9:$R$162,14,FALSE),IF(E53="CSV",VLOOKUP(C53,Ejemplo_Servicios!$B$9:$R$162,15,FALSE),IF(E53="SIC",VLOOKUP(C52,Ejemplo_Servicios!$B$9:$R$162,17,FALSE),0)))</f>
        <v>29895893.94898938</v>
      </c>
      <c r="J53" s="98">
        <f t="shared" si="0"/>
        <v>-5.1010619848966599E-2</v>
      </c>
      <c r="K53" s="98"/>
    </row>
    <row r="54" spans="2:11">
      <c r="B54" s="92">
        <v>41791</v>
      </c>
      <c r="C54" s="85" t="s">
        <v>168</v>
      </c>
      <c r="D54" s="85" t="s">
        <v>424</v>
      </c>
      <c r="E54" s="85" t="s">
        <v>425</v>
      </c>
      <c r="F54" s="85" t="s">
        <v>429</v>
      </c>
      <c r="G54" s="98">
        <v>159483</v>
      </c>
      <c r="H54" s="134">
        <v>334313</v>
      </c>
      <c r="I54" s="145">
        <f>+IF(E54="CND",VLOOKUP(C54,Ejemplo_Servicios!$B$9:$R$162,14,FALSE),IF(E54="CSV",VLOOKUP(C54,Ejemplo_Servicios!$B$9:$R$162,15,FALSE),IF(E54="SIC",VLOOKUP(C53,Ejemplo_Servicios!$B$9:$R$162,17,FALSE),0)))</f>
        <v>159482.51245855502</v>
      </c>
      <c r="J54" s="98">
        <f t="shared" si="0"/>
        <v>-0.48754144497797824</v>
      </c>
      <c r="K54" s="98"/>
    </row>
    <row r="55" spans="2:11">
      <c r="B55" s="92">
        <v>41791</v>
      </c>
      <c r="C55" s="85" t="s">
        <v>168</v>
      </c>
      <c r="D55" s="85" t="s">
        <v>424</v>
      </c>
      <c r="E55" s="85" t="s">
        <v>427</v>
      </c>
      <c r="F55" s="85" t="s">
        <v>429</v>
      </c>
      <c r="G55" s="98">
        <v>56958</v>
      </c>
      <c r="H55" s="134">
        <v>334313</v>
      </c>
      <c r="I55" s="145">
        <f>+IF(E55="CND",VLOOKUP(C55,Ejemplo_Servicios!$B$9:$R$162,14,FALSE),IF(E55="CSV",VLOOKUP(C55,Ejemplo_Servicios!$B$9:$R$162,15,FALSE),IF(E55="SIC",VLOOKUP(C54,Ejemplo_Servicios!$B$9:$R$162,17,FALSE),0)))</f>
        <v>56958.040163769663</v>
      </c>
      <c r="J55" s="98">
        <f t="shared" si="0"/>
        <v>4.0163769663195126E-2</v>
      </c>
      <c r="K55" s="98"/>
    </row>
    <row r="56" spans="2:11">
      <c r="B56" s="92">
        <v>41791</v>
      </c>
      <c r="C56" s="85" t="s">
        <v>168</v>
      </c>
      <c r="D56" s="85" t="s">
        <v>424</v>
      </c>
      <c r="E56" s="85" t="s">
        <v>428</v>
      </c>
      <c r="F56" s="85" t="s">
        <v>429</v>
      </c>
      <c r="G56" s="98">
        <v>56958</v>
      </c>
      <c r="H56" s="134">
        <v>334313</v>
      </c>
      <c r="I56" s="145">
        <f>+IF(E56="CND",VLOOKUP(C56,Ejemplo_Servicios!$B$9:$R$162,14,FALSE),IF(E56="CSV",VLOOKUP(C56,Ejemplo_Servicios!$B$9:$R$162,15,FALSE),IF(E56="SIC",VLOOKUP(C55,Ejemplo_Servicios!$B$9:$R$162,17,FALSE),0)))</f>
        <v>56958.040163769663</v>
      </c>
      <c r="J56" s="98">
        <f t="shared" si="0"/>
        <v>4.0163769663195126E-2</v>
      </c>
      <c r="K56" s="98"/>
    </row>
    <row r="57" spans="2:11">
      <c r="B57" s="92">
        <v>41791</v>
      </c>
      <c r="C57" s="85" t="s">
        <v>115</v>
      </c>
      <c r="D57" s="85" t="s">
        <v>424</v>
      </c>
      <c r="E57" s="85" t="s">
        <v>425</v>
      </c>
      <c r="F57" s="85" t="s">
        <v>426</v>
      </c>
      <c r="G57" s="98">
        <v>192785959</v>
      </c>
      <c r="H57" s="134">
        <v>1000000</v>
      </c>
      <c r="I57" s="145">
        <f>+IF(E57="CND",VLOOKUP(C57,Ejemplo_Servicios!$B$9:$R$162,14,FALSE),IF(E57="CSV",VLOOKUP(C57,Ejemplo_Servicios!$B$9:$R$162,15,FALSE),IF(E57="SIC",VLOOKUP(C56,Ejemplo_Servicios!$B$9:$R$162,17,FALSE),0)))</f>
        <v>192785958.7091493</v>
      </c>
      <c r="J57" s="98">
        <f t="shared" si="0"/>
        <v>-0.29085069894790649</v>
      </c>
      <c r="K57" s="98"/>
    </row>
    <row r="58" spans="2:11">
      <c r="B58" s="92">
        <v>41791</v>
      </c>
      <c r="C58" s="85" t="s">
        <v>115</v>
      </c>
      <c r="D58" s="85" t="s">
        <v>424</v>
      </c>
      <c r="E58" s="85" t="s">
        <v>427</v>
      </c>
      <c r="F58" s="85" t="s">
        <v>426</v>
      </c>
      <c r="G58" s="98">
        <v>68852128</v>
      </c>
      <c r="H58" s="134">
        <v>1000000</v>
      </c>
      <c r="I58" s="145">
        <f>+IF(E58="CND",VLOOKUP(C58,Ejemplo_Servicios!$B$9:$R$162,14,FALSE),IF(E58="CSV",VLOOKUP(C58,Ejemplo_Servicios!$B$9:$R$162,15,FALSE),IF(E58="SIC",VLOOKUP(C57,Ejemplo_Servicios!$B$9:$R$162,17,FALSE),0)))</f>
        <v>68852128.110410482</v>
      </c>
      <c r="J58" s="98">
        <f t="shared" si="0"/>
        <v>0.11041048169136047</v>
      </c>
      <c r="K58" s="98"/>
    </row>
    <row r="59" spans="2:11">
      <c r="B59" s="92">
        <v>41791</v>
      </c>
      <c r="C59" s="85" t="s">
        <v>115</v>
      </c>
      <c r="D59" s="85" t="s">
        <v>424</v>
      </c>
      <c r="E59" s="85" t="s">
        <v>430</v>
      </c>
      <c r="F59" s="85" t="s">
        <v>431</v>
      </c>
      <c r="G59" s="98">
        <v>249506498</v>
      </c>
      <c r="H59" s="134">
        <v>0</v>
      </c>
      <c r="I59" s="146">
        <f>+G59</f>
        <v>249506498</v>
      </c>
      <c r="J59" s="98">
        <f t="shared" si="0"/>
        <v>0</v>
      </c>
      <c r="K59" s="98" t="s">
        <v>432</v>
      </c>
    </row>
    <row r="60" spans="2:11">
      <c r="B60" s="92">
        <v>41791</v>
      </c>
      <c r="C60" s="85" t="s">
        <v>115</v>
      </c>
      <c r="D60" s="85" t="s">
        <v>424</v>
      </c>
      <c r="E60" s="85" t="s">
        <v>428</v>
      </c>
      <c r="F60" s="85" t="s">
        <v>426</v>
      </c>
      <c r="G60" s="98">
        <v>200179817</v>
      </c>
      <c r="H60" s="134">
        <v>1000000</v>
      </c>
      <c r="I60" s="145">
        <f>+IF(E60="CND",VLOOKUP(C60,Ejemplo_Servicios!$B$9:$R$162,14,FALSE),IF(E60="CSV",VLOOKUP(C60,Ejemplo_Servicios!$B$9:$R$162,15,FALSE),IF(E60="SIC",VLOOKUP(C59,Ejemplo_Servicios!$B$9:$R$162,17,FALSE),0)))</f>
        <v>200179816.71334291</v>
      </c>
      <c r="J60" s="98">
        <f t="shared" si="0"/>
        <v>-0.28665709495544434</v>
      </c>
      <c r="K60" s="98"/>
    </row>
    <row r="61" spans="2:11">
      <c r="B61" s="92">
        <v>41791</v>
      </c>
      <c r="C61" s="85" t="s">
        <v>186</v>
      </c>
      <c r="D61" s="85" t="s">
        <v>424</v>
      </c>
      <c r="E61" s="85" t="s">
        <v>425</v>
      </c>
      <c r="F61" s="85" t="s">
        <v>426</v>
      </c>
      <c r="G61" s="98">
        <v>39887415</v>
      </c>
      <c r="H61" s="134">
        <v>206900</v>
      </c>
      <c r="I61" s="145">
        <f>+IF(E61="CND",VLOOKUP(C61,Ejemplo_Servicios!$B$9:$R$162,14,FALSE),IF(E61="CSV",VLOOKUP(C61,Ejemplo_Servicios!$B$9:$R$162,15,FALSE),IF(E61="SIC",VLOOKUP(C60,Ejemplo_Servicios!$B$9:$R$162,17,FALSE),0)))</f>
        <v>39887414.856922992</v>
      </c>
      <c r="J61" s="98">
        <f t="shared" si="0"/>
        <v>-0.14307700842618942</v>
      </c>
      <c r="K61" s="98"/>
    </row>
    <row r="62" spans="2:11">
      <c r="B62" s="92">
        <v>41791</v>
      </c>
      <c r="C62" s="85" t="s">
        <v>186</v>
      </c>
      <c r="D62" s="85" t="s">
        <v>424</v>
      </c>
      <c r="E62" s="85" t="s">
        <v>427</v>
      </c>
      <c r="F62" s="85" t="s">
        <v>426</v>
      </c>
      <c r="G62" s="98">
        <v>14245505</v>
      </c>
      <c r="H62" s="134">
        <v>206900</v>
      </c>
      <c r="I62" s="145">
        <f>+IF(E62="CND",VLOOKUP(C62,Ejemplo_Servicios!$B$9:$R$162,14,FALSE),IF(E62="CSV",VLOOKUP(C62,Ejemplo_Servicios!$B$9:$R$162,15,FALSE),IF(E62="SIC",VLOOKUP(C61,Ejemplo_Servicios!$B$9:$R$162,17,FALSE),0)))</f>
        <v>14245505.306043927</v>
      </c>
      <c r="J62" s="98">
        <f t="shared" si="0"/>
        <v>0.30604392662644386</v>
      </c>
      <c r="K62" s="98"/>
    </row>
    <row r="63" spans="2:11">
      <c r="B63" s="92">
        <v>41791</v>
      </c>
      <c r="C63" s="85" t="s">
        <v>186</v>
      </c>
      <c r="D63" s="85" t="s">
        <v>424</v>
      </c>
      <c r="E63" s="85" t="s">
        <v>430</v>
      </c>
      <c r="F63" s="85" t="s">
        <v>431</v>
      </c>
      <c r="G63" s="98">
        <v>29266998</v>
      </c>
      <c r="H63" s="134">
        <v>0</v>
      </c>
      <c r="I63" s="146">
        <f>+G63</f>
        <v>29266998</v>
      </c>
      <c r="J63" s="98">
        <f t="shared" si="0"/>
        <v>0</v>
      </c>
      <c r="K63" s="98" t="s">
        <v>432</v>
      </c>
    </row>
    <row r="64" spans="2:11">
      <c r="B64" s="92">
        <v>41791</v>
      </c>
      <c r="C64" s="85" t="s">
        <v>186</v>
      </c>
      <c r="D64" s="85" t="s">
        <v>424</v>
      </c>
      <c r="E64" s="85" t="s">
        <v>428</v>
      </c>
      <c r="F64" s="85" t="s">
        <v>426</v>
      </c>
      <c r="G64" s="98">
        <v>14245505</v>
      </c>
      <c r="H64" s="134">
        <v>206900</v>
      </c>
      <c r="I64" s="145">
        <f>+IF(E64="CND",VLOOKUP(C64,Ejemplo_Servicios!$B$9:$R$162,14,FALSE),IF(E64="CSV",VLOOKUP(C64,Ejemplo_Servicios!$B$9:$R$162,15,FALSE),IF(E64="SIC",VLOOKUP(C63,Ejemplo_Servicios!$B$9:$R$162,17,FALSE),0)))</f>
        <v>14245505.306043927</v>
      </c>
      <c r="J64" s="98">
        <f t="shared" si="0"/>
        <v>0.30604392662644386</v>
      </c>
      <c r="K64" s="98"/>
    </row>
    <row r="65" spans="2:11">
      <c r="B65" s="92">
        <v>41791</v>
      </c>
      <c r="C65" s="85" t="s">
        <v>139</v>
      </c>
      <c r="D65" s="85" t="s">
        <v>424</v>
      </c>
      <c r="E65" s="85" t="s">
        <v>425</v>
      </c>
      <c r="F65" s="85" t="s">
        <v>429</v>
      </c>
      <c r="G65" s="98">
        <v>9232069</v>
      </c>
      <c r="H65" s="134">
        <v>19352582</v>
      </c>
      <c r="I65" s="145">
        <f>+IF(E65="CND",VLOOKUP(C65,Ejemplo_Servicios!$B$9:$R$162,14,FALSE),IF(E65="CSV",VLOOKUP(C65,Ejemplo_Servicios!$B$9:$R$162,15,FALSE),IF(E65="SIC",VLOOKUP(C64,Ejemplo_Servicios!$B$9:$R$162,17,FALSE),0)))</f>
        <v>9232068.6731608007</v>
      </c>
      <c r="J65" s="98">
        <f t="shared" si="0"/>
        <v>-0.32683919928967953</v>
      </c>
      <c r="K65" s="98"/>
    </row>
    <row r="66" spans="2:11">
      <c r="B66" s="92">
        <v>41791</v>
      </c>
      <c r="C66" s="85" t="s">
        <v>139</v>
      </c>
      <c r="D66" s="85" t="s">
        <v>424</v>
      </c>
      <c r="E66" s="85" t="s">
        <v>427</v>
      </c>
      <c r="F66" s="85" t="s">
        <v>429</v>
      </c>
      <c r="G66" s="98">
        <v>3297167</v>
      </c>
      <c r="H66" s="134">
        <v>19352582</v>
      </c>
      <c r="I66" s="145">
        <f>+IF(E66="CND",VLOOKUP(C66,Ejemplo_Servicios!$B$9:$R$162,14,FALSE),IF(E66="CSV",VLOOKUP(C66,Ejemplo_Servicios!$B$9:$R$162,15,FALSE),IF(E66="SIC",VLOOKUP(C65,Ejemplo_Servicios!$B$9:$R$162,17,FALSE),0)))</f>
        <v>3297167.3832717147</v>
      </c>
      <c r="J66" s="98">
        <f t="shared" si="0"/>
        <v>0.38327171467244625</v>
      </c>
      <c r="K66" s="98"/>
    </row>
    <row r="67" spans="2:11">
      <c r="B67" s="92">
        <v>41791</v>
      </c>
      <c r="C67" s="85" t="s">
        <v>139</v>
      </c>
      <c r="D67" s="85" t="s">
        <v>424</v>
      </c>
      <c r="E67" s="85" t="s">
        <v>433</v>
      </c>
      <c r="F67" s="85" t="s">
        <v>429</v>
      </c>
      <c r="G67" s="98">
        <v>3297167</v>
      </c>
      <c r="H67" s="134">
        <v>19352582</v>
      </c>
      <c r="I67" s="145">
        <f>+IF(E67="CND",VLOOKUP(C67,Ejemplo_Servicios!$B$9:$R$162,14,FALSE),IF(E67="CSV",VLOOKUP(C67,Ejemplo_Servicios!$B$9:$R$162,15,FALSE),IF(E67="SIC",VLOOKUP(C66,Ejemplo_Servicios!$B$9:$R$162,17,FALSE),0)))</f>
        <v>0</v>
      </c>
      <c r="J67" s="98">
        <f t="shared" si="0"/>
        <v>-3297167</v>
      </c>
      <c r="K67" s="98"/>
    </row>
    <row r="68" spans="2:11">
      <c r="B68" s="92">
        <v>41791</v>
      </c>
      <c r="C68" s="85" t="s">
        <v>190</v>
      </c>
      <c r="D68" s="85" t="s">
        <v>424</v>
      </c>
      <c r="E68" s="85" t="s">
        <v>425</v>
      </c>
      <c r="F68" s="85" t="s">
        <v>426</v>
      </c>
      <c r="G68" s="98">
        <v>2634848</v>
      </c>
      <c r="H68" s="134">
        <v>13667</v>
      </c>
      <c r="I68" s="145">
        <f>+IF(E68="CND",VLOOKUP(C68,Ejemplo_Servicios!$B$9:$R$162,14,FALSE),IF(E68="CSV",VLOOKUP(C68,Ejemplo_Servicios!$B$9:$R$162,15,FALSE),IF(E68="SIC",VLOOKUP(C67,Ejemplo_Servicios!$B$9:$R$162,17,FALSE),0)))</f>
        <v>2634847.3528329297</v>
      </c>
      <c r="J68" s="98">
        <f t="shared" si="0"/>
        <v>-0.64716707030311227</v>
      </c>
      <c r="K68" s="98"/>
    </row>
    <row r="69" spans="2:11">
      <c r="B69" s="92">
        <v>41791</v>
      </c>
      <c r="C69" s="85" t="s">
        <v>190</v>
      </c>
      <c r="D69" s="85" t="s">
        <v>424</v>
      </c>
      <c r="E69" s="85" t="s">
        <v>427</v>
      </c>
      <c r="F69" s="85" t="s">
        <v>426</v>
      </c>
      <c r="G69" s="98">
        <v>941017</v>
      </c>
      <c r="H69" s="134">
        <v>13667</v>
      </c>
      <c r="I69" s="145">
        <f>+IF(E69="CND",VLOOKUP(C69,Ejemplo_Servicios!$B$9:$R$162,14,FALSE),IF(E69="CSV",VLOOKUP(C69,Ejemplo_Servicios!$B$9:$R$162,15,FALSE),IF(E69="SIC",VLOOKUP(C68,Ejemplo_Servicios!$B$9:$R$162,17,FALSE),0)))</f>
        <v>941016.91172604647</v>
      </c>
      <c r="J69" s="98">
        <f t="shared" si="0"/>
        <v>-8.8273953530006111E-2</v>
      </c>
      <c r="K69" s="98"/>
    </row>
    <row r="70" spans="2:11">
      <c r="B70" s="92">
        <v>41791</v>
      </c>
      <c r="C70" s="85" t="s">
        <v>190</v>
      </c>
      <c r="D70" s="85" t="s">
        <v>424</v>
      </c>
      <c r="E70" s="85" t="s">
        <v>430</v>
      </c>
      <c r="F70" s="85" t="s">
        <v>431</v>
      </c>
      <c r="G70" s="98">
        <v>6880555</v>
      </c>
      <c r="H70" s="134">
        <v>0</v>
      </c>
      <c r="I70" s="146">
        <f>+G70</f>
        <v>6880555</v>
      </c>
      <c r="J70" s="98">
        <f t="shared" si="0"/>
        <v>0</v>
      </c>
      <c r="K70" s="98" t="s">
        <v>432</v>
      </c>
    </row>
    <row r="71" spans="2:11">
      <c r="B71" s="92">
        <v>41791</v>
      </c>
      <c r="C71" s="85" t="s">
        <v>190</v>
      </c>
      <c r="D71" s="85" t="s">
        <v>424</v>
      </c>
      <c r="E71" s="85" t="s">
        <v>433</v>
      </c>
      <c r="F71" s="85" t="s">
        <v>426</v>
      </c>
      <c r="G71" s="98">
        <v>941017</v>
      </c>
      <c r="H71" s="134">
        <v>13667</v>
      </c>
      <c r="I71" s="145">
        <f>+IF(E71="CND",VLOOKUP(C71,Ejemplo_Servicios!$B$9:$R$162,14,FALSE),IF(E71="CSV",VLOOKUP(C71,Ejemplo_Servicios!$B$9:$R$162,15,FALSE),IF(E71="SIC",VLOOKUP(C70,Ejemplo_Servicios!$B$9:$R$162,17,FALSE),0)))</f>
        <v>0</v>
      </c>
      <c r="J71" s="98">
        <f t="shared" si="0"/>
        <v>-941017</v>
      </c>
      <c r="K71" s="98"/>
    </row>
    <row r="72" spans="2:11">
      <c r="B72" s="92">
        <v>41791</v>
      </c>
      <c r="C72" s="85" t="s">
        <v>206</v>
      </c>
      <c r="D72" s="85" t="s">
        <v>424</v>
      </c>
      <c r="E72" s="85" t="s">
        <v>425</v>
      </c>
      <c r="F72" s="85" t="s">
        <v>429</v>
      </c>
      <c r="G72" s="98">
        <v>42776124</v>
      </c>
      <c r="H72" s="134">
        <v>89668793</v>
      </c>
      <c r="I72" s="145">
        <f>+IF(E72="CND",VLOOKUP(C72,Ejemplo_Servicios!$B$9:$R$162,14,FALSE),IF(E72="CSV",VLOOKUP(C72,Ejemplo_Servicios!$B$9:$R$162,15,FALSE),IF(E72="SIC",VLOOKUP(C71,Ejemplo_Servicios!$B$9:$R$162,17,FALSE),0)))</f>
        <v>42776123.721267119</v>
      </c>
      <c r="J72" s="98">
        <f t="shared" si="0"/>
        <v>-0.27873288094997406</v>
      </c>
      <c r="K72" s="98"/>
    </row>
    <row r="73" spans="2:11">
      <c r="B73" s="92">
        <v>41791</v>
      </c>
      <c r="C73" s="85" t="s">
        <v>206</v>
      </c>
      <c r="D73" s="85" t="s">
        <v>424</v>
      </c>
      <c r="E73" s="85" t="s">
        <v>427</v>
      </c>
      <c r="F73" s="85" t="s">
        <v>429</v>
      </c>
      <c r="G73" s="98">
        <v>15277187</v>
      </c>
      <c r="H73" s="134">
        <v>89668793</v>
      </c>
      <c r="I73" s="145">
        <f>+IF(E73="CND",VLOOKUP(C73,Ejemplo_Servicios!$B$9:$R$162,14,FALSE),IF(E73="CSV",VLOOKUP(C73,Ejemplo_Servicios!$B$9:$R$162,15,FALSE),IF(E73="SIC",VLOOKUP(C72,Ejemplo_Servicios!$B$9:$R$162,17,FALSE),0)))</f>
        <v>15277187.043309689</v>
      </c>
      <c r="J73" s="98">
        <f t="shared" ref="J73:J136" si="1">+I73-G73</f>
        <v>4.3309688568115234E-2</v>
      </c>
      <c r="K73" s="98"/>
    </row>
    <row r="74" spans="2:11">
      <c r="B74" s="92">
        <v>41791</v>
      </c>
      <c r="C74" s="85" t="s">
        <v>206</v>
      </c>
      <c r="D74" s="85" t="s">
        <v>424</v>
      </c>
      <c r="E74" s="85" t="s">
        <v>428</v>
      </c>
      <c r="F74" s="85" t="s">
        <v>429</v>
      </c>
      <c r="G74" s="98">
        <v>23261711</v>
      </c>
      <c r="H74" s="134">
        <v>89668793</v>
      </c>
      <c r="I74" s="145">
        <f>+IF(E74="CND",VLOOKUP(C74,Ejemplo_Servicios!$B$9:$R$162,14,FALSE),IF(E74="CSV",VLOOKUP(C74,Ejemplo_Servicios!$B$9:$R$162,15,FALSE),IF(E74="SIC",VLOOKUP(C73,Ejemplo_Servicios!$B$9:$R$162,17,FALSE),0)))</f>
        <v>23261710.556816749</v>
      </c>
      <c r="J74" s="98">
        <f t="shared" si="1"/>
        <v>-0.44318325072526932</v>
      </c>
      <c r="K74" s="98"/>
    </row>
    <row r="75" spans="2:11">
      <c r="B75" s="92">
        <v>41791</v>
      </c>
      <c r="C75" s="85" t="s">
        <v>241</v>
      </c>
      <c r="D75" s="85" t="s">
        <v>424</v>
      </c>
      <c r="E75" s="85" t="s">
        <v>425</v>
      </c>
      <c r="F75" s="85" t="s">
        <v>429</v>
      </c>
      <c r="G75" s="98">
        <v>54710575</v>
      </c>
      <c r="H75" s="134">
        <v>114686204</v>
      </c>
      <c r="I75" s="145">
        <f>+IF(E75="CND",VLOOKUP(C75,Ejemplo_Servicios!$B$9:$R$162,14,FALSE),IF(E75="CSV",VLOOKUP(C75,Ejemplo_Servicios!$B$9:$R$162,15,FALSE),IF(E75="SIC",VLOOKUP(C74,Ejemplo_Servicios!$B$9:$R$162,17,FALSE),0)))</f>
        <v>54710575.463857807</v>
      </c>
      <c r="J75" s="98">
        <f t="shared" si="1"/>
        <v>0.46385780721902847</v>
      </c>
      <c r="K75" s="98"/>
    </row>
    <row r="76" spans="2:11">
      <c r="B76" s="92">
        <v>41791</v>
      </c>
      <c r="C76" s="85" t="s">
        <v>241</v>
      </c>
      <c r="D76" s="85" t="s">
        <v>424</v>
      </c>
      <c r="E76" s="85" t="s">
        <v>427</v>
      </c>
      <c r="F76" s="85" t="s">
        <v>429</v>
      </c>
      <c r="G76" s="98">
        <v>19539491</v>
      </c>
      <c r="H76" s="134">
        <v>114686204</v>
      </c>
      <c r="I76" s="145">
        <f>+IF(E76="CND",VLOOKUP(C76,Ejemplo_Servicios!$B$9:$R$162,14,FALSE),IF(E76="CSV",VLOOKUP(C76,Ejemplo_Servicios!$B$9:$R$162,15,FALSE),IF(E76="SIC",VLOOKUP(C75,Ejemplo_Servicios!$B$9:$R$162,17,FALSE),0)))</f>
        <v>19539491.237092078</v>
      </c>
      <c r="J76" s="98">
        <f t="shared" si="1"/>
        <v>0.23709207773208618</v>
      </c>
      <c r="K76" s="98"/>
    </row>
    <row r="77" spans="2:11">
      <c r="B77" s="92">
        <v>41791</v>
      </c>
      <c r="C77" s="85" t="s">
        <v>241</v>
      </c>
      <c r="D77" s="85" t="s">
        <v>424</v>
      </c>
      <c r="E77" s="85" t="s">
        <v>428</v>
      </c>
      <c r="F77" s="85" t="s">
        <v>429</v>
      </c>
      <c r="G77" s="98">
        <v>19539491</v>
      </c>
      <c r="H77" s="134">
        <v>114686204</v>
      </c>
      <c r="I77" s="145">
        <f>+IF(E77="CND",VLOOKUP(C77,Ejemplo_Servicios!$B$9:$R$162,14,FALSE),IF(E77="CSV",VLOOKUP(C77,Ejemplo_Servicios!$B$9:$R$162,15,FALSE),IF(E77="SIC",VLOOKUP(C76,Ejemplo_Servicios!$B$9:$R$162,17,FALSE),0)))</f>
        <v>19539491.237092078</v>
      </c>
      <c r="J77" s="98">
        <f t="shared" si="1"/>
        <v>0.23709207773208618</v>
      </c>
      <c r="K77" s="98"/>
    </row>
    <row r="78" spans="2:11">
      <c r="B78" s="92">
        <v>41791</v>
      </c>
      <c r="C78" s="85" t="s">
        <v>140</v>
      </c>
      <c r="D78" s="85" t="s">
        <v>424</v>
      </c>
      <c r="E78" s="85" t="s">
        <v>425</v>
      </c>
      <c r="F78" s="85" t="s">
        <v>429</v>
      </c>
      <c r="G78" s="98">
        <v>2306407</v>
      </c>
      <c r="H78" s="134">
        <v>4834770</v>
      </c>
      <c r="I78" s="145">
        <f>+IF(E78="CND",VLOOKUP(C78,Ejemplo_Servicios!$B$9:$R$162,14,FALSE),IF(E78="CSV",VLOOKUP(C78,Ejemplo_Servicios!$B$9:$R$162,15,FALSE),IF(E78="SIC",VLOOKUP(C77,Ejemplo_Servicios!$B$9:$R$162,17,FALSE),0)))</f>
        <v>2306406.8571608048</v>
      </c>
      <c r="J78" s="98">
        <f t="shared" si="1"/>
        <v>-0.14283919520676136</v>
      </c>
      <c r="K78" s="98"/>
    </row>
    <row r="79" spans="2:11">
      <c r="B79" s="92">
        <v>41791</v>
      </c>
      <c r="C79" s="85" t="s">
        <v>140</v>
      </c>
      <c r="D79" s="85" t="s">
        <v>424</v>
      </c>
      <c r="E79" s="85" t="s">
        <v>427</v>
      </c>
      <c r="F79" s="85" t="s">
        <v>429</v>
      </c>
      <c r="G79" s="98">
        <v>823717</v>
      </c>
      <c r="H79" s="134">
        <v>4834770</v>
      </c>
      <c r="I79" s="145">
        <f>+IF(E79="CND",VLOOKUP(C79,Ejemplo_Servicios!$B$9:$R$162,14,FALSE),IF(E79="CSV",VLOOKUP(C79,Ejemplo_Servicios!$B$9:$R$162,15,FALSE),IF(E79="SIC",VLOOKUP(C78,Ejemplo_Servicios!$B$9:$R$162,17,FALSE),0)))</f>
        <v>823716.73470028746</v>
      </c>
      <c r="J79" s="98">
        <f t="shared" si="1"/>
        <v>-0.26529971254058182</v>
      </c>
      <c r="K79" s="98"/>
    </row>
    <row r="80" spans="2:11">
      <c r="B80" s="92">
        <v>41791</v>
      </c>
      <c r="C80" s="85" t="s">
        <v>140</v>
      </c>
      <c r="D80" s="85" t="s">
        <v>424</v>
      </c>
      <c r="E80" s="85" t="s">
        <v>428</v>
      </c>
      <c r="F80" s="85" t="s">
        <v>429</v>
      </c>
      <c r="G80" s="98">
        <v>823717</v>
      </c>
      <c r="H80" s="134">
        <v>4834770</v>
      </c>
      <c r="I80" s="145">
        <f>+IF(E80="CND",VLOOKUP(C80,Ejemplo_Servicios!$B$9:$R$162,14,FALSE),IF(E80="CSV",VLOOKUP(C80,Ejemplo_Servicios!$B$9:$R$162,15,FALSE),IF(E80="SIC",VLOOKUP(C79,Ejemplo_Servicios!$B$9:$R$162,17,FALSE),0)))</f>
        <v>823716.73470028746</v>
      </c>
      <c r="J80" s="98">
        <f t="shared" si="1"/>
        <v>-0.26529971254058182</v>
      </c>
      <c r="K80" s="98"/>
    </row>
    <row r="81" spans="2:11">
      <c r="B81" s="92">
        <v>41791</v>
      </c>
      <c r="C81" s="85" t="s">
        <v>141</v>
      </c>
      <c r="D81" s="85" t="s">
        <v>424</v>
      </c>
      <c r="E81" s="85" t="s">
        <v>425</v>
      </c>
      <c r="F81" s="85" t="s">
        <v>429</v>
      </c>
      <c r="G81" s="98">
        <v>7335895</v>
      </c>
      <c r="H81" s="134">
        <v>15377758</v>
      </c>
      <c r="I81" s="145">
        <f>+IF(E81="CND",VLOOKUP(C81,Ejemplo_Servicios!$B$9:$R$162,14,FALSE),IF(E81="CSV",VLOOKUP(C81,Ejemplo_Servicios!$B$9:$R$162,15,FALSE),IF(E81="SIC",VLOOKUP(C80,Ejemplo_Servicios!$B$9:$R$162,17,FALSE),0)))</f>
        <v>7335895.1916464819</v>
      </c>
      <c r="J81" s="98">
        <f t="shared" si="1"/>
        <v>0.19164648186415434</v>
      </c>
      <c r="K81" s="98"/>
    </row>
    <row r="82" spans="2:11">
      <c r="B82" s="92">
        <v>41791</v>
      </c>
      <c r="C82" s="85" t="s">
        <v>141</v>
      </c>
      <c r="D82" s="85" t="s">
        <v>424</v>
      </c>
      <c r="E82" s="85" t="s">
        <v>427</v>
      </c>
      <c r="F82" s="85" t="s">
        <v>429</v>
      </c>
      <c r="G82" s="98">
        <v>2619963</v>
      </c>
      <c r="H82" s="134">
        <v>15377758</v>
      </c>
      <c r="I82" s="145">
        <f>+IF(E82="CND",VLOOKUP(C82,Ejemplo_Servicios!$B$9:$R$162,14,FALSE),IF(E82="CSV",VLOOKUP(C82,Ejemplo_Servicios!$B$9:$R$162,15,FALSE),IF(E82="SIC",VLOOKUP(C81,Ejemplo_Servicios!$B$9:$R$162,17,FALSE),0)))</f>
        <v>2619962.5684451722</v>
      </c>
      <c r="J82" s="98">
        <f t="shared" si="1"/>
        <v>-0.43155482783913612</v>
      </c>
      <c r="K82" s="98"/>
    </row>
    <row r="83" spans="2:11">
      <c r="B83" s="92">
        <v>41791</v>
      </c>
      <c r="C83" s="85" t="s">
        <v>141</v>
      </c>
      <c r="D83" s="85" t="s">
        <v>424</v>
      </c>
      <c r="E83" s="85" t="s">
        <v>428</v>
      </c>
      <c r="F83" s="85" t="s">
        <v>429</v>
      </c>
      <c r="G83" s="98">
        <v>2619963</v>
      </c>
      <c r="H83" s="134">
        <v>15377758</v>
      </c>
      <c r="I83" s="145">
        <f>+IF(E83="CND",VLOOKUP(C83,Ejemplo_Servicios!$B$9:$R$162,14,FALSE),IF(E83="CSV",VLOOKUP(C83,Ejemplo_Servicios!$B$9:$R$162,15,FALSE),IF(E83="SIC",VLOOKUP(C82,Ejemplo_Servicios!$B$9:$R$162,17,FALSE),0)))</f>
        <v>2619962.5684451722</v>
      </c>
      <c r="J83" s="98">
        <f t="shared" si="1"/>
        <v>-0.43155482783913612</v>
      </c>
      <c r="K83" s="98"/>
    </row>
    <row r="84" spans="2:11">
      <c r="B84" s="92">
        <v>41791</v>
      </c>
      <c r="C84" s="85" t="s">
        <v>142</v>
      </c>
      <c r="D84" s="85" t="s">
        <v>424</v>
      </c>
      <c r="E84" s="85" t="s">
        <v>425</v>
      </c>
      <c r="F84" s="85" t="s">
        <v>429</v>
      </c>
      <c r="G84" s="98">
        <v>5768156</v>
      </c>
      <c r="H84" s="134">
        <v>12091409</v>
      </c>
      <c r="I84" s="145">
        <f>+IF(E84="CND",VLOOKUP(C84,Ejemplo_Servicios!$B$9:$R$162,14,FALSE),IF(E84="CSV",VLOOKUP(C84,Ejemplo_Servicios!$B$9:$R$162,15,FALSE),IF(E84="SIC",VLOOKUP(C83,Ejemplo_Servicios!$B$9:$R$162,17,FALSE),0)))</f>
        <v>5768156.0327359149</v>
      </c>
      <c r="J84" s="98">
        <f t="shared" si="1"/>
        <v>3.2735914923250675E-2</v>
      </c>
      <c r="K84" s="98"/>
    </row>
    <row r="85" spans="2:11">
      <c r="B85" s="92">
        <v>41791</v>
      </c>
      <c r="C85" s="85" t="s">
        <v>142</v>
      </c>
      <c r="D85" s="85" t="s">
        <v>424</v>
      </c>
      <c r="E85" s="85" t="s">
        <v>427</v>
      </c>
      <c r="F85" s="85" t="s">
        <v>429</v>
      </c>
      <c r="G85" s="98">
        <v>2060056</v>
      </c>
      <c r="H85" s="134">
        <v>12091409</v>
      </c>
      <c r="I85" s="145">
        <f>+IF(E85="CND",VLOOKUP(C85,Ejemplo_Servicios!$B$9:$R$162,14,FALSE),IF(E85="CSV",VLOOKUP(C85,Ejemplo_Servicios!$B$9:$R$162,15,FALSE),IF(E85="SIC",VLOOKUP(C84,Ejemplo_Servicios!$B$9:$R$162,17,FALSE),0)))</f>
        <v>2060055.7259771125</v>
      </c>
      <c r="J85" s="98">
        <f t="shared" si="1"/>
        <v>-0.27402288746088743</v>
      </c>
      <c r="K85" s="98"/>
    </row>
    <row r="86" spans="2:11">
      <c r="B86" s="92">
        <v>41791</v>
      </c>
      <c r="C86" s="85" t="s">
        <v>142</v>
      </c>
      <c r="D86" s="85" t="s">
        <v>424</v>
      </c>
      <c r="E86" s="85" t="s">
        <v>428</v>
      </c>
      <c r="F86" s="85" t="s">
        <v>429</v>
      </c>
      <c r="G86" s="98">
        <v>2060056</v>
      </c>
      <c r="H86" s="134">
        <v>12091409</v>
      </c>
      <c r="I86" s="145">
        <f>+IF(E86="CND",VLOOKUP(C86,Ejemplo_Servicios!$B$9:$R$162,14,FALSE),IF(E86="CSV",VLOOKUP(C86,Ejemplo_Servicios!$B$9:$R$162,15,FALSE),IF(E86="SIC",VLOOKUP(C85,Ejemplo_Servicios!$B$9:$R$162,17,FALSE),0)))</f>
        <v>2060055.7259771125</v>
      </c>
      <c r="J86" s="98">
        <f t="shared" si="1"/>
        <v>-0.27402288746088743</v>
      </c>
      <c r="K86" s="98"/>
    </row>
    <row r="87" spans="2:11">
      <c r="B87" s="92">
        <v>41791</v>
      </c>
      <c r="C87" s="85" t="s">
        <v>171</v>
      </c>
      <c r="D87" s="85" t="s">
        <v>424</v>
      </c>
      <c r="E87" s="85" t="s">
        <v>425</v>
      </c>
      <c r="F87" s="85" t="s">
        <v>429</v>
      </c>
      <c r="G87" s="98">
        <v>51943759</v>
      </c>
      <c r="H87" s="134">
        <v>108886308</v>
      </c>
      <c r="I87" s="145">
        <f>+IF(E87="CND",VLOOKUP(C87,Ejemplo_Servicios!$B$9:$R$162,14,FALSE),IF(E87="CSV",VLOOKUP(C87,Ejemplo_Servicios!$B$9:$R$162,15,FALSE),IF(E87="SIC",VLOOKUP(C86,Ejemplo_Servicios!$B$9:$R$162,17,FALSE),0)))</f>
        <v>51943759.231151752</v>
      </c>
      <c r="J87" s="98">
        <f t="shared" si="1"/>
        <v>0.2311517521739006</v>
      </c>
      <c r="K87" s="98"/>
    </row>
    <row r="88" spans="2:11">
      <c r="B88" s="92">
        <v>41791</v>
      </c>
      <c r="C88" s="85" t="s">
        <v>171</v>
      </c>
      <c r="D88" s="85" t="s">
        <v>424</v>
      </c>
      <c r="E88" s="85" t="s">
        <v>427</v>
      </c>
      <c r="F88" s="85" t="s">
        <v>429</v>
      </c>
      <c r="G88" s="98">
        <v>18551343</v>
      </c>
      <c r="H88" s="134">
        <v>108886308</v>
      </c>
      <c r="I88" s="145">
        <f>+IF(E88="CND",VLOOKUP(C88,Ejemplo_Servicios!$B$9:$R$162,14,FALSE),IF(E88="CSV",VLOOKUP(C88,Ejemplo_Servicios!$B$9:$R$162,15,FALSE),IF(E88="SIC",VLOOKUP(C87,Ejemplo_Servicios!$B$9:$R$162,17,FALSE),0)))</f>
        <v>18551342.582554199</v>
      </c>
      <c r="J88" s="98">
        <f t="shared" si="1"/>
        <v>-0.41744580119848251</v>
      </c>
      <c r="K88" s="98"/>
    </row>
    <row r="89" spans="2:11">
      <c r="B89" s="92">
        <v>41791</v>
      </c>
      <c r="C89" s="85" t="s">
        <v>171</v>
      </c>
      <c r="D89" s="85" t="s">
        <v>424</v>
      </c>
      <c r="E89" s="85" t="s">
        <v>428</v>
      </c>
      <c r="F89" s="85" t="s">
        <v>429</v>
      </c>
      <c r="G89" s="98">
        <v>18551343</v>
      </c>
      <c r="H89" s="134">
        <v>108886308</v>
      </c>
      <c r="I89" s="145">
        <f>+IF(E89="CND",VLOOKUP(C89,Ejemplo_Servicios!$B$9:$R$162,14,FALSE),IF(E89="CSV",VLOOKUP(C89,Ejemplo_Servicios!$B$9:$R$162,15,FALSE),IF(E89="SIC",VLOOKUP(C88,Ejemplo_Servicios!$B$9:$R$162,17,FALSE),0)))</f>
        <v>18551342.582554199</v>
      </c>
      <c r="J89" s="98">
        <f t="shared" si="1"/>
        <v>-0.41744580119848251</v>
      </c>
      <c r="K89" s="98"/>
    </row>
    <row r="90" spans="2:11">
      <c r="B90" s="92">
        <v>41791</v>
      </c>
      <c r="C90" s="85" t="s">
        <v>172</v>
      </c>
      <c r="D90" s="85" t="s">
        <v>424</v>
      </c>
      <c r="E90" s="85" t="s">
        <v>425</v>
      </c>
      <c r="F90" s="85" t="s">
        <v>429</v>
      </c>
      <c r="G90" s="98">
        <v>41288788</v>
      </c>
      <c r="H90" s="134">
        <v>86550989</v>
      </c>
      <c r="I90" s="145">
        <f>+IF(E90="CND",VLOOKUP(C90,Ejemplo_Servicios!$B$9:$R$162,14,FALSE),IF(E90="CSV",VLOOKUP(C90,Ejemplo_Servicios!$B$9:$R$162,15,FALSE),IF(E90="SIC",VLOOKUP(C89,Ejemplo_Servicios!$B$9:$R$162,17,FALSE),0)))</f>
        <v>41288788.18479304</v>
      </c>
      <c r="J90" s="98">
        <f t="shared" si="1"/>
        <v>0.18479304015636444</v>
      </c>
      <c r="K90" s="98"/>
    </row>
    <row r="91" spans="2:11">
      <c r="B91" s="92">
        <v>41791</v>
      </c>
      <c r="C91" s="85" t="s">
        <v>172</v>
      </c>
      <c r="D91" s="85" t="s">
        <v>424</v>
      </c>
      <c r="E91" s="85" t="s">
        <v>427</v>
      </c>
      <c r="F91" s="85" t="s">
        <v>429</v>
      </c>
      <c r="G91" s="98">
        <v>14745996</v>
      </c>
      <c r="H91" s="134">
        <v>86550989</v>
      </c>
      <c r="I91" s="145">
        <f>+IF(E91="CND",VLOOKUP(C91,Ejemplo_Servicios!$B$9:$R$162,14,FALSE),IF(E91="CSV",VLOOKUP(C91,Ejemplo_Servicios!$B$9:$R$162,15,FALSE),IF(E91="SIC",VLOOKUP(C90,Ejemplo_Servicios!$B$9:$R$162,17,FALSE),0)))</f>
        <v>14745995.780283229</v>
      </c>
      <c r="J91" s="98">
        <f t="shared" si="1"/>
        <v>-0.21971677057445049</v>
      </c>
      <c r="K91" s="98"/>
    </row>
    <row r="92" spans="2:11">
      <c r="B92" s="92">
        <v>41791</v>
      </c>
      <c r="C92" s="85" t="s">
        <v>172</v>
      </c>
      <c r="D92" s="85" t="s">
        <v>424</v>
      </c>
      <c r="E92" s="85" t="s">
        <v>428</v>
      </c>
      <c r="F92" s="85" t="s">
        <v>429</v>
      </c>
      <c r="G92" s="98">
        <v>14745996</v>
      </c>
      <c r="H92" s="134">
        <v>86550989</v>
      </c>
      <c r="I92" s="145">
        <f>+IF(E92="CND",VLOOKUP(C92,Ejemplo_Servicios!$B$9:$R$162,14,FALSE),IF(E92="CSV",VLOOKUP(C92,Ejemplo_Servicios!$B$9:$R$162,15,FALSE),IF(E92="SIC",VLOOKUP(C91,Ejemplo_Servicios!$B$9:$R$162,17,FALSE),0)))</f>
        <v>14745995.780283229</v>
      </c>
      <c r="J92" s="98">
        <f t="shared" si="1"/>
        <v>-0.21971677057445049</v>
      </c>
      <c r="K92" s="98"/>
    </row>
    <row r="93" spans="2:11">
      <c r="B93" s="92">
        <v>41791</v>
      </c>
      <c r="C93" s="85" t="s">
        <v>242</v>
      </c>
      <c r="D93" s="85" t="s">
        <v>424</v>
      </c>
      <c r="E93" s="85" t="s">
        <v>425</v>
      </c>
      <c r="F93" s="85" t="s">
        <v>429</v>
      </c>
      <c r="G93" s="98">
        <v>1050</v>
      </c>
      <c r="H93" s="134">
        <v>2200</v>
      </c>
      <c r="I93" s="145">
        <f>+IF(E93="CND",VLOOKUP(C93,Ejemplo_Servicios!$B$9:$R$162,14,FALSE),IF(E93="CSV",VLOOKUP(C93,Ejemplo_Servicios!$B$9:$R$162,15,FALSE),IF(E93="SIC",VLOOKUP(C92,Ejemplo_Servicios!$B$9:$R$162,17,FALSE),0)))</f>
        <v>1049.500823461877</v>
      </c>
      <c r="J93" s="98">
        <f t="shared" si="1"/>
        <v>-0.49917653812303797</v>
      </c>
      <c r="K93" s="98"/>
    </row>
    <row r="94" spans="2:11">
      <c r="B94" s="92">
        <v>41791</v>
      </c>
      <c r="C94" s="85" t="s">
        <v>242</v>
      </c>
      <c r="D94" s="85" t="s">
        <v>424</v>
      </c>
      <c r="E94" s="85" t="s">
        <v>427</v>
      </c>
      <c r="F94" s="85" t="s">
        <v>429</v>
      </c>
      <c r="G94" s="98">
        <v>375</v>
      </c>
      <c r="H94" s="134">
        <v>2200</v>
      </c>
      <c r="I94" s="145">
        <f>+IF(E94="CND",VLOOKUP(C94,Ejemplo_Servicios!$B$9:$R$162,14,FALSE),IF(E94="CSV",VLOOKUP(C94,Ejemplo_Servicios!$B$9:$R$162,15,FALSE),IF(E94="SIC",VLOOKUP(C93,Ejemplo_Servicios!$B$9:$R$162,17,FALSE),0)))</f>
        <v>374.82172266495604</v>
      </c>
      <c r="J94" s="98">
        <f t="shared" si="1"/>
        <v>-0.17827733504395837</v>
      </c>
      <c r="K94" s="98"/>
    </row>
    <row r="95" spans="2:11">
      <c r="B95" s="92">
        <v>41791</v>
      </c>
      <c r="C95" s="85" t="s">
        <v>242</v>
      </c>
      <c r="D95" s="85" t="s">
        <v>424</v>
      </c>
      <c r="E95" s="85" t="s">
        <v>428</v>
      </c>
      <c r="F95" s="85" t="s">
        <v>429</v>
      </c>
      <c r="G95" s="98">
        <v>1750</v>
      </c>
      <c r="H95" s="134">
        <v>2200</v>
      </c>
      <c r="I95" s="145">
        <f>+IF(E95="CND",VLOOKUP(C95,Ejemplo_Servicios!$B$9:$R$162,14,FALSE),IF(E95="CSV",VLOOKUP(C95,Ejemplo_Servicios!$B$9:$R$162,15,FALSE),IF(E95="SIC",VLOOKUP(C94,Ejemplo_Servicios!$B$9:$R$162,17,FALSE),0)))</f>
        <v>1750.4648826454982</v>
      </c>
      <c r="J95" s="98">
        <f t="shared" si="1"/>
        <v>0.46488264549816449</v>
      </c>
      <c r="K95" s="98"/>
    </row>
    <row r="96" spans="2:11">
      <c r="B96" s="92">
        <v>41791</v>
      </c>
      <c r="C96" s="85" t="s">
        <v>155</v>
      </c>
      <c r="D96" s="85" t="s">
        <v>424</v>
      </c>
      <c r="E96" s="85" t="s">
        <v>425</v>
      </c>
      <c r="F96" s="85" t="s">
        <v>426</v>
      </c>
      <c r="G96" s="98">
        <v>626554</v>
      </c>
      <c r="H96" s="134">
        <v>3250</v>
      </c>
      <c r="I96" s="145">
        <f>+IF(E96="CND",VLOOKUP(C96,Ejemplo_Servicios!$B$9:$R$162,14,FALSE),IF(E96="CSV",VLOOKUP(C96,Ejemplo_Servicios!$B$9:$R$162,15,FALSE),IF(E96="SIC",VLOOKUP(C95,Ejemplo_Servicios!$B$9:$R$162,17,FALSE),0)))</f>
        <v>626554.36580473522</v>
      </c>
      <c r="J96" s="98">
        <f t="shared" si="1"/>
        <v>0.36580473522190005</v>
      </c>
      <c r="K96" s="98"/>
    </row>
    <row r="97" spans="2:11">
      <c r="B97" s="92">
        <v>41791</v>
      </c>
      <c r="C97" s="85" t="s">
        <v>155</v>
      </c>
      <c r="D97" s="85" t="s">
        <v>424</v>
      </c>
      <c r="E97" s="85" t="s">
        <v>427</v>
      </c>
      <c r="F97" s="85" t="s">
        <v>426</v>
      </c>
      <c r="G97" s="98">
        <v>223769</v>
      </c>
      <c r="H97" s="134">
        <v>3250</v>
      </c>
      <c r="I97" s="145">
        <f>+IF(E97="CND",VLOOKUP(C97,Ejemplo_Servicios!$B$9:$R$162,14,FALSE),IF(E97="CSV",VLOOKUP(C97,Ejemplo_Servicios!$B$9:$R$162,15,FALSE),IF(E97="SIC",VLOOKUP(C96,Ejemplo_Servicios!$B$9:$R$162,17,FALSE),0)))</f>
        <v>223769.41635883405</v>
      </c>
      <c r="J97" s="98">
        <f t="shared" si="1"/>
        <v>0.41635883404524066</v>
      </c>
      <c r="K97" s="98"/>
    </row>
    <row r="98" spans="2:11">
      <c r="B98" s="92">
        <v>41791</v>
      </c>
      <c r="C98" s="85" t="s">
        <v>155</v>
      </c>
      <c r="D98" s="85" t="s">
        <v>424</v>
      </c>
      <c r="E98" s="85" t="s">
        <v>430</v>
      </c>
      <c r="F98" s="85" t="s">
        <v>431</v>
      </c>
      <c r="G98" s="98">
        <v>160400</v>
      </c>
      <c r="H98" s="134">
        <v>0</v>
      </c>
      <c r="I98" s="146">
        <f>+G98</f>
        <v>160400</v>
      </c>
      <c r="J98" s="98">
        <f t="shared" si="1"/>
        <v>0</v>
      </c>
      <c r="K98" s="98" t="s">
        <v>432</v>
      </c>
    </row>
    <row r="99" spans="2:11">
      <c r="B99" s="92">
        <v>41791</v>
      </c>
      <c r="C99" s="85" t="s">
        <v>155</v>
      </c>
      <c r="D99" s="85" t="s">
        <v>424</v>
      </c>
      <c r="E99" s="85" t="s">
        <v>428</v>
      </c>
      <c r="F99" s="85" t="s">
        <v>426</v>
      </c>
      <c r="G99" s="98">
        <v>223769</v>
      </c>
      <c r="H99" s="134">
        <v>3250</v>
      </c>
      <c r="I99" s="145">
        <f>+IF(E99="CND",VLOOKUP(C99,Ejemplo_Servicios!$B$9:$R$162,14,FALSE),IF(E99="CSV",VLOOKUP(C99,Ejemplo_Servicios!$B$9:$R$162,15,FALSE),IF(E99="SIC",VLOOKUP(C98,Ejemplo_Servicios!$B$9:$R$162,17,FALSE),0)))</f>
        <v>223769.41635883405</v>
      </c>
      <c r="J99" s="98">
        <f t="shared" si="1"/>
        <v>0.41635883404524066</v>
      </c>
      <c r="K99" s="98"/>
    </row>
    <row r="100" spans="2:11">
      <c r="B100" s="92">
        <v>41791</v>
      </c>
      <c r="C100" s="85" t="s">
        <v>143</v>
      </c>
      <c r="D100" s="85" t="s">
        <v>424</v>
      </c>
      <c r="E100" s="85" t="s">
        <v>425</v>
      </c>
      <c r="F100" s="85" t="s">
        <v>429</v>
      </c>
      <c r="G100" s="98">
        <v>2032493</v>
      </c>
      <c r="H100" s="134">
        <v>4260583</v>
      </c>
      <c r="I100" s="145">
        <f>+IF(E100="CND",VLOOKUP(C100,Ejemplo_Servicios!$B$9:$R$162,14,FALSE),IF(E100="CSV",VLOOKUP(C100,Ejemplo_Servicios!$B$9:$R$162,15,FALSE),IF(E100="SIC",VLOOKUP(C99,Ejemplo_Servicios!$B$9:$R$162,17,FALSE),0)))</f>
        <v>2032493.1196214901</v>
      </c>
      <c r="J100" s="98">
        <f t="shared" si="1"/>
        <v>0.11962149012833834</v>
      </c>
      <c r="K100" s="98"/>
    </row>
    <row r="101" spans="2:11">
      <c r="B101" s="92">
        <v>41791</v>
      </c>
      <c r="C101" s="85" t="s">
        <v>143</v>
      </c>
      <c r="D101" s="85" t="s">
        <v>424</v>
      </c>
      <c r="E101" s="85" t="s">
        <v>427</v>
      </c>
      <c r="F101" s="85" t="s">
        <v>429</v>
      </c>
      <c r="G101" s="98">
        <v>725890</v>
      </c>
      <c r="H101" s="134">
        <v>4260583</v>
      </c>
      <c r="I101" s="145">
        <f>+IF(E101="CND",VLOOKUP(C101,Ejemplo_Servicios!$B$9:$R$162,14,FALSE),IF(E101="CSV",VLOOKUP(C101,Ejemplo_Servicios!$B$9:$R$162,15,FALSE),IF(E101="SIC",VLOOKUP(C100,Ejemplo_Servicios!$B$9:$R$162,17,FALSE),0)))</f>
        <v>725890.39986481797</v>
      </c>
      <c r="J101" s="98">
        <f t="shared" si="1"/>
        <v>0.39986481796950102</v>
      </c>
      <c r="K101" s="98"/>
    </row>
    <row r="102" spans="2:11">
      <c r="B102" s="92">
        <v>41791</v>
      </c>
      <c r="C102" s="85" t="s">
        <v>143</v>
      </c>
      <c r="D102" s="85" t="s">
        <v>424</v>
      </c>
      <c r="E102" s="85" t="s">
        <v>428</v>
      </c>
      <c r="F102" s="85" t="s">
        <v>429</v>
      </c>
      <c r="G102" s="98">
        <v>725890</v>
      </c>
      <c r="H102" s="134">
        <v>4260583</v>
      </c>
      <c r="I102" s="145">
        <f>+IF(E102="CND",VLOOKUP(C102,Ejemplo_Servicios!$B$9:$R$162,14,FALSE),IF(E102="CSV",VLOOKUP(C102,Ejemplo_Servicios!$B$9:$R$162,15,FALSE),IF(E102="SIC",VLOOKUP(C101,Ejemplo_Servicios!$B$9:$R$162,17,FALSE),0)))</f>
        <v>725890.39986481797</v>
      </c>
      <c r="J102" s="98">
        <f t="shared" si="1"/>
        <v>0.39986481796950102</v>
      </c>
      <c r="K102" s="98"/>
    </row>
    <row r="103" spans="2:11">
      <c r="B103" s="92">
        <v>41791</v>
      </c>
      <c r="C103" s="85" t="s">
        <v>228</v>
      </c>
      <c r="D103" s="85" t="s">
        <v>424</v>
      </c>
      <c r="E103" s="85" t="s">
        <v>425</v>
      </c>
      <c r="F103" s="85" t="s">
        <v>429</v>
      </c>
      <c r="G103" s="98">
        <v>29127875</v>
      </c>
      <c r="H103" s="134">
        <v>61058862</v>
      </c>
      <c r="I103" s="145">
        <f>+IF(E103="CND",VLOOKUP(C103,Ejemplo_Servicios!$B$9:$R$162,14,FALSE),IF(E103="CSV",VLOOKUP(C103,Ejemplo_Servicios!$B$9:$R$162,15,FALSE),IF(E103="SIC",VLOOKUP(C102,Ejemplo_Servicios!$B$9:$R$162,17,FALSE),0)))</f>
        <v>29127875.273777198</v>
      </c>
      <c r="J103" s="98">
        <f t="shared" si="1"/>
        <v>0.27377719804644585</v>
      </c>
      <c r="K103" s="98"/>
    </row>
    <row r="104" spans="2:11">
      <c r="B104" s="92">
        <v>41791</v>
      </c>
      <c r="C104" s="85" t="s">
        <v>228</v>
      </c>
      <c r="D104" s="85" t="s">
        <v>424</v>
      </c>
      <c r="E104" s="85" t="s">
        <v>427</v>
      </c>
      <c r="F104" s="85" t="s">
        <v>429</v>
      </c>
      <c r="G104" s="98">
        <v>10402813</v>
      </c>
      <c r="H104" s="134">
        <v>61058862</v>
      </c>
      <c r="I104" s="145">
        <f>+IF(E104="CND",VLOOKUP(C104,Ejemplo_Servicios!$B$9:$R$162,14,FALSE),IF(E104="CSV",VLOOKUP(C104,Ejemplo_Servicios!$B$9:$R$162,15,FALSE),IF(E104="SIC",VLOOKUP(C103,Ejemplo_Servicios!$B$9:$R$162,17,FALSE),0)))</f>
        <v>10402812.597777572</v>
      </c>
      <c r="J104" s="98">
        <f t="shared" si="1"/>
        <v>-0.40222242847084999</v>
      </c>
      <c r="K104" s="98"/>
    </row>
    <row r="105" spans="2:11">
      <c r="B105" s="92">
        <v>41791</v>
      </c>
      <c r="C105" s="85" t="s">
        <v>228</v>
      </c>
      <c r="D105" s="85" t="s">
        <v>424</v>
      </c>
      <c r="E105" s="85" t="s">
        <v>428</v>
      </c>
      <c r="F105" s="85" t="s">
        <v>429</v>
      </c>
      <c r="G105" s="98">
        <v>10402813</v>
      </c>
      <c r="H105" s="134">
        <v>61058862</v>
      </c>
      <c r="I105" s="145">
        <f>+IF(E105="CND",VLOOKUP(C105,Ejemplo_Servicios!$B$9:$R$162,14,FALSE),IF(E105="CSV",VLOOKUP(C105,Ejemplo_Servicios!$B$9:$R$162,15,FALSE),IF(E105="SIC",VLOOKUP(C104,Ejemplo_Servicios!$B$9:$R$162,17,FALSE),0)))</f>
        <v>10402812.597777572</v>
      </c>
      <c r="J105" s="98">
        <f t="shared" si="1"/>
        <v>-0.40222242847084999</v>
      </c>
      <c r="K105" s="98"/>
    </row>
    <row r="106" spans="2:11">
      <c r="B106" s="92">
        <v>41791</v>
      </c>
      <c r="C106" s="85" t="s">
        <v>134</v>
      </c>
      <c r="D106" s="85" t="s">
        <v>424</v>
      </c>
      <c r="E106" s="85" t="s">
        <v>425</v>
      </c>
      <c r="F106" s="85" t="s">
        <v>429</v>
      </c>
      <c r="G106" s="98">
        <v>3434730</v>
      </c>
      <c r="H106" s="134">
        <v>7200000</v>
      </c>
      <c r="I106" s="145">
        <f>+IF(E106="CND",VLOOKUP(C106,Ejemplo_Servicios!$B$9:$R$162,14,FALSE),IF(E106="CSV",VLOOKUP(C106,Ejemplo_Servicios!$B$9:$R$162,15,FALSE),IF(E106="SIC",VLOOKUP(C105,Ejemplo_Servicios!$B$9:$R$162,17,FALSE),0)))</f>
        <v>3434729.9676934155</v>
      </c>
      <c r="J106" s="98">
        <f t="shared" si="1"/>
        <v>-3.2306584529578686E-2</v>
      </c>
      <c r="K106" s="98"/>
    </row>
    <row r="107" spans="2:11">
      <c r="B107" s="92">
        <v>41791</v>
      </c>
      <c r="C107" s="85" t="s">
        <v>134</v>
      </c>
      <c r="D107" s="85" t="s">
        <v>424</v>
      </c>
      <c r="E107" s="85" t="s">
        <v>427</v>
      </c>
      <c r="F107" s="85" t="s">
        <v>429</v>
      </c>
      <c r="G107" s="98">
        <v>1226689</v>
      </c>
      <c r="H107" s="134">
        <v>7200000</v>
      </c>
      <c r="I107" s="145">
        <f>+IF(E107="CND",VLOOKUP(C107,Ejemplo_Servicios!$B$9:$R$162,14,FALSE),IF(E107="CSV",VLOOKUP(C107,Ejemplo_Servicios!$B$9:$R$162,15,FALSE),IF(E107="SIC",VLOOKUP(C106,Ejemplo_Servicios!$B$9:$R$162,17,FALSE),0)))</f>
        <v>1226689.2741762199</v>
      </c>
      <c r="J107" s="98">
        <f t="shared" si="1"/>
        <v>0.27417621994391084</v>
      </c>
      <c r="K107" s="98"/>
    </row>
    <row r="108" spans="2:11">
      <c r="B108" s="92">
        <v>41791</v>
      </c>
      <c r="C108" s="85" t="s">
        <v>134</v>
      </c>
      <c r="D108" s="85" t="s">
        <v>424</v>
      </c>
      <c r="E108" s="85" t="s">
        <v>428</v>
      </c>
      <c r="F108" s="85" t="s">
        <v>429</v>
      </c>
      <c r="G108" s="98">
        <v>1226689</v>
      </c>
      <c r="H108" s="134">
        <v>7200000</v>
      </c>
      <c r="I108" s="145">
        <f>+IF(E108="CND",VLOOKUP(C108,Ejemplo_Servicios!$B$9:$R$162,14,FALSE),IF(E108="CSV",VLOOKUP(C108,Ejemplo_Servicios!$B$9:$R$162,15,FALSE),IF(E108="SIC",VLOOKUP(C107,Ejemplo_Servicios!$B$9:$R$162,17,FALSE),0)))</f>
        <v>1226689.2741762199</v>
      </c>
      <c r="J108" s="98">
        <f t="shared" si="1"/>
        <v>0.27417621994391084</v>
      </c>
      <c r="K108" s="98"/>
    </row>
    <row r="109" spans="2:11">
      <c r="B109" s="92">
        <v>41791</v>
      </c>
      <c r="C109" s="85" t="s">
        <v>200</v>
      </c>
      <c r="D109" s="85" t="s">
        <v>424</v>
      </c>
      <c r="E109" s="85" t="s">
        <v>425</v>
      </c>
      <c r="F109" s="85" t="s">
        <v>429</v>
      </c>
      <c r="G109" s="98">
        <v>537799114</v>
      </c>
      <c r="H109" s="134">
        <v>1127353142</v>
      </c>
      <c r="I109" s="145">
        <f>+IF(E109="CND",VLOOKUP(C109,Ejemplo_Servicios!$B$9:$R$162,14,FALSE),IF(E109="CSV",VLOOKUP(C109,Ejemplo_Servicios!$B$9:$R$162,15,FALSE),IF(E109="SIC",VLOOKUP(C108,Ejemplo_Servicios!$B$9:$R$162,17,FALSE),0)))</f>
        <v>537799114.04696095</v>
      </c>
      <c r="J109" s="98">
        <f t="shared" si="1"/>
        <v>4.6960949897766113E-2</v>
      </c>
      <c r="K109" s="98"/>
    </row>
    <row r="110" spans="2:11">
      <c r="B110" s="92">
        <v>41791</v>
      </c>
      <c r="C110" s="85" t="s">
        <v>200</v>
      </c>
      <c r="D110" s="85" t="s">
        <v>424</v>
      </c>
      <c r="E110" s="85" t="s">
        <v>427</v>
      </c>
      <c r="F110" s="85" t="s">
        <v>429</v>
      </c>
      <c r="G110" s="98">
        <v>192071112</v>
      </c>
      <c r="H110" s="134">
        <v>1127353142</v>
      </c>
      <c r="I110" s="145">
        <f>+IF(E110="CND",VLOOKUP(C110,Ejemplo_Servicios!$B$9:$R$162,14,FALSE),IF(E110="CSV",VLOOKUP(C110,Ejemplo_Servicios!$B$9:$R$162,15,FALSE),IF(E110="SIC",VLOOKUP(C109,Ejemplo_Servicios!$B$9:$R$162,17,FALSE),0)))</f>
        <v>192071112.15962896</v>
      </c>
      <c r="J110" s="98">
        <f t="shared" si="1"/>
        <v>0.15962895750999451</v>
      </c>
      <c r="K110" s="98"/>
    </row>
    <row r="111" spans="2:11">
      <c r="B111" s="92">
        <v>41791</v>
      </c>
      <c r="C111" s="85" t="s">
        <v>200</v>
      </c>
      <c r="D111" s="85" t="s">
        <v>424</v>
      </c>
      <c r="E111" s="85" t="s">
        <v>428</v>
      </c>
      <c r="F111" s="85" t="s">
        <v>429</v>
      </c>
      <c r="G111" s="98">
        <v>192071112</v>
      </c>
      <c r="H111" s="134">
        <v>1127353142</v>
      </c>
      <c r="I111" s="145">
        <f>+IF(E111="CND",VLOOKUP(C111,Ejemplo_Servicios!$B$9:$R$162,14,FALSE),IF(E111="CSV",VLOOKUP(C111,Ejemplo_Servicios!$B$9:$R$162,15,FALSE),IF(E111="SIC",VLOOKUP(C110,Ejemplo_Servicios!$B$9:$R$162,17,FALSE),0)))</f>
        <v>192071112.15962896</v>
      </c>
      <c r="J111" s="98">
        <f t="shared" si="1"/>
        <v>0.15962895750999451</v>
      </c>
      <c r="K111" s="98"/>
    </row>
    <row r="112" spans="2:11">
      <c r="B112" s="92">
        <v>41791</v>
      </c>
      <c r="C112" s="85" t="s">
        <v>207</v>
      </c>
      <c r="D112" s="85" t="s">
        <v>424</v>
      </c>
      <c r="E112" s="85" t="s">
        <v>425</v>
      </c>
      <c r="F112" s="85" t="s">
        <v>429</v>
      </c>
      <c r="G112" s="98">
        <v>8108931</v>
      </c>
      <c r="H112" s="134">
        <v>16998222</v>
      </c>
      <c r="I112" s="145">
        <f>+IF(E112="CND",VLOOKUP(C112,Ejemplo_Servicios!$B$9:$R$162,14,FALSE),IF(E112="CSV",VLOOKUP(C112,Ejemplo_Servicios!$B$9:$R$162,15,FALSE),IF(E112="SIC",VLOOKUP(C111,Ejemplo_Servicios!$B$9:$R$162,17,FALSE),0)))</f>
        <v>8108930.7693307092</v>
      </c>
      <c r="J112" s="98">
        <f t="shared" si="1"/>
        <v>-0.23066929075866938</v>
      </c>
      <c r="K112" s="98"/>
    </row>
    <row r="113" spans="2:11">
      <c r="B113" s="92">
        <v>41791</v>
      </c>
      <c r="C113" s="85" t="s">
        <v>207</v>
      </c>
      <c r="D113" s="85" t="s">
        <v>424</v>
      </c>
      <c r="E113" s="85" t="s">
        <v>427</v>
      </c>
      <c r="F113" s="85" t="s">
        <v>429</v>
      </c>
      <c r="G113" s="98">
        <v>2896047</v>
      </c>
      <c r="H113" s="134">
        <v>16998222</v>
      </c>
      <c r="I113" s="145">
        <f>+IF(E113="CND",VLOOKUP(C113,Ejemplo_Servicios!$B$9:$R$162,14,FALSE),IF(E113="CSV",VLOOKUP(C113,Ejemplo_Servicios!$B$9:$R$162,15,FALSE),IF(E113="SIC",VLOOKUP(C112,Ejemplo_Servicios!$B$9:$R$162,17,FALSE),0)))</f>
        <v>2896046.7033323962</v>
      </c>
      <c r="J113" s="98">
        <f t="shared" si="1"/>
        <v>-0.29666760377585888</v>
      </c>
      <c r="K113" s="98"/>
    </row>
    <row r="114" spans="2:11">
      <c r="B114" s="92">
        <v>41791</v>
      </c>
      <c r="C114" s="85" t="s">
        <v>207</v>
      </c>
      <c r="D114" s="85" t="s">
        <v>424</v>
      </c>
      <c r="E114" s="85" t="s">
        <v>428</v>
      </c>
      <c r="F114" s="85" t="s">
        <v>429</v>
      </c>
      <c r="G114" s="98">
        <v>2896047</v>
      </c>
      <c r="H114" s="134">
        <v>16998222</v>
      </c>
      <c r="I114" s="145">
        <f>+IF(E114="CND",VLOOKUP(C114,Ejemplo_Servicios!$B$9:$R$162,14,FALSE),IF(E114="CSV",VLOOKUP(C114,Ejemplo_Servicios!$B$9:$R$162,15,FALSE),IF(E114="SIC",VLOOKUP(C113,Ejemplo_Servicios!$B$9:$R$162,17,FALSE),0)))</f>
        <v>2896046.7033323962</v>
      </c>
      <c r="J114" s="98">
        <f t="shared" si="1"/>
        <v>-0.29666760377585888</v>
      </c>
      <c r="K114" s="98"/>
    </row>
    <row r="115" spans="2:11">
      <c r="B115" s="92">
        <v>41791</v>
      </c>
      <c r="C115" s="85" t="s">
        <v>123</v>
      </c>
      <c r="D115" s="85" t="s">
        <v>424</v>
      </c>
      <c r="E115" s="85" t="s">
        <v>425</v>
      </c>
      <c r="F115" s="85" t="s">
        <v>429</v>
      </c>
      <c r="G115" s="98">
        <v>16740021</v>
      </c>
      <c r="H115" s="134">
        <v>35091013</v>
      </c>
      <c r="I115" s="145">
        <f>+IF(E115="CND",VLOOKUP(C115,Ejemplo_Servicios!$B$9:$R$162,14,FALSE),IF(E115="CSV",VLOOKUP(C115,Ejemplo_Servicios!$B$9:$R$162,15,FALSE),IF(E115="SIC",VLOOKUP(C114,Ejemplo_Servicios!$B$9:$R$162,17,FALSE),0)))</f>
        <v>16740021.162200475</v>
      </c>
      <c r="J115" s="98">
        <f t="shared" si="1"/>
        <v>0.16220047511160374</v>
      </c>
      <c r="K115" s="98"/>
    </row>
    <row r="116" spans="2:11">
      <c r="B116" s="92">
        <v>41791</v>
      </c>
      <c r="C116" s="85" t="s">
        <v>123</v>
      </c>
      <c r="D116" s="85" t="s">
        <v>424</v>
      </c>
      <c r="E116" s="85" t="s">
        <v>427</v>
      </c>
      <c r="F116" s="85" t="s">
        <v>429</v>
      </c>
      <c r="G116" s="98">
        <v>5978579</v>
      </c>
      <c r="H116" s="134">
        <v>35091013</v>
      </c>
      <c r="I116" s="145">
        <f>+IF(E116="CND",VLOOKUP(C116,Ejemplo_Servicios!$B$9:$R$162,14,FALSE),IF(E116="CSV",VLOOKUP(C116,Ejemplo_Servicios!$B$9:$R$162,15,FALSE),IF(E116="SIC",VLOOKUP(C115,Ejemplo_Servicios!$B$9:$R$162,17,FALSE),0)))</f>
        <v>5978578.986500171</v>
      </c>
      <c r="J116" s="98">
        <f t="shared" si="1"/>
        <v>-1.3499828986823559E-2</v>
      </c>
      <c r="K116" s="98"/>
    </row>
    <row r="117" spans="2:11">
      <c r="B117" s="92">
        <v>41791</v>
      </c>
      <c r="C117" s="85" t="s">
        <v>123</v>
      </c>
      <c r="D117" s="85" t="s">
        <v>424</v>
      </c>
      <c r="E117" s="85" t="s">
        <v>428</v>
      </c>
      <c r="F117" s="85" t="s">
        <v>429</v>
      </c>
      <c r="G117" s="98">
        <v>5978579</v>
      </c>
      <c r="H117" s="134">
        <v>35091013</v>
      </c>
      <c r="I117" s="145">
        <f>+IF(E117="CND",VLOOKUP(C117,Ejemplo_Servicios!$B$9:$R$162,14,FALSE),IF(E117="CSV",VLOOKUP(C117,Ejemplo_Servicios!$B$9:$R$162,15,FALSE),IF(E117="SIC",VLOOKUP(C116,Ejemplo_Servicios!$B$9:$R$162,17,FALSE),0)))</f>
        <v>5978578.986500171</v>
      </c>
      <c r="J117" s="98">
        <f t="shared" si="1"/>
        <v>-1.3499828986823559E-2</v>
      </c>
      <c r="K117" s="98"/>
    </row>
    <row r="118" spans="2:11">
      <c r="B118" s="92">
        <v>41791</v>
      </c>
      <c r="C118" s="85" t="s">
        <v>243</v>
      </c>
      <c r="D118" s="85" t="s">
        <v>424</v>
      </c>
      <c r="E118" s="85" t="s">
        <v>425</v>
      </c>
      <c r="F118" s="85" t="s">
        <v>429</v>
      </c>
      <c r="G118" s="98">
        <v>27185894</v>
      </c>
      <c r="H118" s="134">
        <v>56988013</v>
      </c>
      <c r="I118" s="145">
        <f>+IF(E118="CND",VLOOKUP(C118,Ejemplo_Servicios!$B$9:$R$162,14,FALSE),IF(E118="CSV",VLOOKUP(C118,Ejemplo_Servicios!$B$9:$R$162,15,FALSE),IF(E118="SIC",VLOOKUP(C117,Ejemplo_Servicios!$B$9:$R$162,17,FALSE),0)))</f>
        <v>27185893.676448077</v>
      </c>
      <c r="J118" s="98">
        <f t="shared" si="1"/>
        <v>-0.32355192303657532</v>
      </c>
      <c r="K118" s="98"/>
    </row>
    <row r="119" spans="2:11">
      <c r="B119" s="92">
        <v>41791</v>
      </c>
      <c r="C119" s="85" t="s">
        <v>243</v>
      </c>
      <c r="D119" s="85" t="s">
        <v>424</v>
      </c>
      <c r="E119" s="85" t="s">
        <v>427</v>
      </c>
      <c r="F119" s="85" t="s">
        <v>429</v>
      </c>
      <c r="G119" s="98">
        <v>9709248</v>
      </c>
      <c r="H119" s="134">
        <v>56988013</v>
      </c>
      <c r="I119" s="145">
        <f>+IF(E119="CND",VLOOKUP(C119,Ejemplo_Servicios!$B$9:$R$162,14,FALSE),IF(E119="CSV",VLOOKUP(C119,Ejemplo_Servicios!$B$9:$R$162,15,FALSE),IF(E119="SIC",VLOOKUP(C118,Ejemplo_Servicios!$B$9:$R$162,17,FALSE),0)))</f>
        <v>9709247.7415886</v>
      </c>
      <c r="J119" s="98">
        <f t="shared" si="1"/>
        <v>-0.25841140002012253</v>
      </c>
      <c r="K119" s="98"/>
    </row>
    <row r="120" spans="2:11">
      <c r="B120" s="92">
        <v>41791</v>
      </c>
      <c r="C120" s="85" t="s">
        <v>243</v>
      </c>
      <c r="D120" s="85" t="s">
        <v>424</v>
      </c>
      <c r="E120" s="85" t="s">
        <v>428</v>
      </c>
      <c r="F120" s="85" t="s">
        <v>429</v>
      </c>
      <c r="G120" s="98">
        <v>9709248</v>
      </c>
      <c r="H120" s="134">
        <v>56988013</v>
      </c>
      <c r="I120" s="145">
        <f>+IF(E120="CND",VLOOKUP(C120,Ejemplo_Servicios!$B$9:$R$162,14,FALSE),IF(E120="CSV",VLOOKUP(C120,Ejemplo_Servicios!$B$9:$R$162,15,FALSE),IF(E120="SIC",VLOOKUP(C119,Ejemplo_Servicios!$B$9:$R$162,17,FALSE),0)))</f>
        <v>9709247.7415886</v>
      </c>
      <c r="J120" s="98">
        <f t="shared" si="1"/>
        <v>-0.25841140002012253</v>
      </c>
      <c r="K120" s="98"/>
    </row>
    <row r="121" spans="2:11">
      <c r="B121" s="92">
        <v>41791</v>
      </c>
      <c r="C121" s="85" t="s">
        <v>117</v>
      </c>
      <c r="D121" s="85" t="s">
        <v>424</v>
      </c>
      <c r="E121" s="85" t="s">
        <v>425</v>
      </c>
      <c r="F121" s="85" t="s">
        <v>426</v>
      </c>
      <c r="G121" s="98">
        <v>1735074</v>
      </c>
      <c r="H121" s="134">
        <v>9000</v>
      </c>
      <c r="I121" s="145">
        <f>+IF(E121="CND",VLOOKUP(C121,Ejemplo_Servicios!$B$9:$R$162,14,FALSE),IF(E121="CSV",VLOOKUP(C121,Ejemplo_Servicios!$B$9:$R$162,15,FALSE),IF(E121="SIC",VLOOKUP(C120,Ejemplo_Servicios!$B$9:$R$162,17,FALSE),0)))</f>
        <v>1735073.6283823438</v>
      </c>
      <c r="J121" s="98">
        <f t="shared" si="1"/>
        <v>-0.37161765620112419</v>
      </c>
      <c r="K121" s="98"/>
    </row>
    <row r="122" spans="2:11">
      <c r="B122" s="92">
        <v>41791</v>
      </c>
      <c r="C122" s="85" t="s">
        <v>117</v>
      </c>
      <c r="D122" s="85" t="s">
        <v>424</v>
      </c>
      <c r="E122" s="85" t="s">
        <v>427</v>
      </c>
      <c r="F122" s="85" t="s">
        <v>426</v>
      </c>
      <c r="G122" s="98">
        <v>619669</v>
      </c>
      <c r="H122" s="134">
        <v>9000</v>
      </c>
      <c r="I122" s="145">
        <f>+IF(E122="CND",VLOOKUP(C122,Ejemplo_Servicios!$B$9:$R$162,14,FALSE),IF(E122="CSV",VLOOKUP(C122,Ejemplo_Servicios!$B$9:$R$162,15,FALSE),IF(E122="SIC",VLOOKUP(C121,Ejemplo_Servicios!$B$9:$R$162,17,FALSE),0)))</f>
        <v>619669.15299369418</v>
      </c>
      <c r="J122" s="98">
        <f t="shared" si="1"/>
        <v>0.1529936941806227</v>
      </c>
      <c r="K122" s="98"/>
    </row>
    <row r="123" spans="2:11">
      <c r="B123" s="92">
        <v>41791</v>
      </c>
      <c r="C123" s="85" t="s">
        <v>117</v>
      </c>
      <c r="D123" s="85" t="s">
        <v>424</v>
      </c>
      <c r="E123" s="85" t="s">
        <v>428</v>
      </c>
      <c r="F123" s="85" t="s">
        <v>426</v>
      </c>
      <c r="G123" s="98">
        <v>619669</v>
      </c>
      <c r="H123" s="134">
        <v>9000</v>
      </c>
      <c r="I123" s="145">
        <f>+IF(E123="CND",VLOOKUP(C123,Ejemplo_Servicios!$B$9:$R$162,14,FALSE),IF(E123="CSV",VLOOKUP(C123,Ejemplo_Servicios!$B$9:$R$162,15,FALSE),IF(E123="SIC",VLOOKUP(C122,Ejemplo_Servicios!$B$9:$R$162,17,FALSE),0)))</f>
        <v>619669.15299369418</v>
      </c>
      <c r="J123" s="98">
        <f t="shared" si="1"/>
        <v>0.1529936941806227</v>
      </c>
      <c r="K123" s="98"/>
    </row>
    <row r="124" spans="2:11">
      <c r="B124" s="92">
        <v>41791</v>
      </c>
      <c r="C124" s="85" t="s">
        <v>173</v>
      </c>
      <c r="D124" s="85" t="s">
        <v>424</v>
      </c>
      <c r="E124" s="85" t="s">
        <v>425</v>
      </c>
      <c r="F124" s="85" t="s">
        <v>429</v>
      </c>
      <c r="G124" s="98">
        <v>23209656</v>
      </c>
      <c r="H124" s="134">
        <v>48652886</v>
      </c>
      <c r="I124" s="145">
        <f>+IF(E124="CND",VLOOKUP(C124,Ejemplo_Servicios!$B$9:$R$162,14,FALSE),IF(E124="CSV",VLOOKUP(C124,Ejemplo_Servicios!$B$9:$R$162,15,FALSE),IF(E124="SIC",VLOOKUP(C123,Ejemplo_Servicios!$B$9:$R$162,17,FALSE),0)))</f>
        <v>23209656.480289586</v>
      </c>
      <c r="J124" s="98">
        <f t="shared" si="1"/>
        <v>0.48028958588838577</v>
      </c>
      <c r="K124" s="98"/>
    </row>
    <row r="125" spans="2:11">
      <c r="B125" s="92">
        <v>41791</v>
      </c>
      <c r="C125" s="85" t="s">
        <v>173</v>
      </c>
      <c r="D125" s="85" t="s">
        <v>424</v>
      </c>
      <c r="E125" s="85" t="s">
        <v>427</v>
      </c>
      <c r="F125" s="85" t="s">
        <v>429</v>
      </c>
      <c r="G125" s="98">
        <v>8289163</v>
      </c>
      <c r="H125" s="134">
        <v>48652886</v>
      </c>
      <c r="I125" s="145">
        <f>+IF(E125="CND",VLOOKUP(C125,Ejemplo_Servicios!$B$9:$R$162,14,FALSE),IF(E125="CSV",VLOOKUP(C125,Ejemplo_Servicios!$B$9:$R$162,15,FALSE),IF(E125="SIC",VLOOKUP(C124,Ejemplo_Servicios!$B$9:$R$162,17,FALSE),0)))</f>
        <v>8289163.0286748521</v>
      </c>
      <c r="J125" s="98">
        <f t="shared" si="1"/>
        <v>2.8674852102994919E-2</v>
      </c>
      <c r="K125" s="98"/>
    </row>
    <row r="126" spans="2:11">
      <c r="B126" s="92">
        <v>41791</v>
      </c>
      <c r="C126" s="85" t="s">
        <v>173</v>
      </c>
      <c r="D126" s="85" t="s">
        <v>424</v>
      </c>
      <c r="E126" s="85" t="s">
        <v>428</v>
      </c>
      <c r="F126" s="85" t="s">
        <v>429</v>
      </c>
      <c r="G126" s="98">
        <v>8289163</v>
      </c>
      <c r="H126" s="134">
        <v>48652886</v>
      </c>
      <c r="I126" s="145">
        <f>+IF(E126="CND",VLOOKUP(C126,Ejemplo_Servicios!$B$9:$R$162,14,FALSE),IF(E126="CSV",VLOOKUP(C126,Ejemplo_Servicios!$B$9:$R$162,15,FALSE),IF(E126="SIC",VLOOKUP(C125,Ejemplo_Servicios!$B$9:$R$162,17,FALSE),0)))</f>
        <v>8289163.0286748521</v>
      </c>
      <c r="J126" s="98">
        <f t="shared" si="1"/>
        <v>2.8674852102994919E-2</v>
      </c>
      <c r="K126" s="98"/>
    </row>
    <row r="127" spans="2:11">
      <c r="B127" s="92">
        <v>41791</v>
      </c>
      <c r="C127" s="85" t="s">
        <v>114</v>
      </c>
      <c r="D127" s="85" t="s">
        <v>424</v>
      </c>
      <c r="E127" s="85" t="s">
        <v>425</v>
      </c>
      <c r="F127" s="85" t="s">
        <v>426</v>
      </c>
      <c r="G127" s="98">
        <v>1542288</v>
      </c>
      <c r="H127" s="134">
        <v>8000</v>
      </c>
      <c r="I127" s="145">
        <f>+IF(E127="CND",VLOOKUP(C127,Ejemplo_Servicios!$B$9:$R$162,14,FALSE),IF(E127="CSV",VLOOKUP(C127,Ejemplo_Servicios!$B$9:$R$162,15,FALSE),IF(E127="SIC",VLOOKUP(C126,Ejemplo_Servicios!$B$9:$R$162,17,FALSE),0)))</f>
        <v>1542287.6696731944</v>
      </c>
      <c r="J127" s="98">
        <f t="shared" si="1"/>
        <v>-0.33032680558972061</v>
      </c>
      <c r="K127" s="98"/>
    </row>
    <row r="128" spans="2:11">
      <c r="B128" s="92">
        <v>41791</v>
      </c>
      <c r="C128" s="85" t="s">
        <v>114</v>
      </c>
      <c r="D128" s="85" t="s">
        <v>424</v>
      </c>
      <c r="E128" s="85" t="s">
        <v>427</v>
      </c>
      <c r="F128" s="85" t="s">
        <v>426</v>
      </c>
      <c r="G128" s="98">
        <v>550817</v>
      </c>
      <c r="H128" s="134">
        <v>8000</v>
      </c>
      <c r="I128" s="145">
        <f>+IF(E128="CND",VLOOKUP(C128,Ejemplo_Servicios!$B$9:$R$162,14,FALSE),IF(E128="CSV",VLOOKUP(C128,Ejemplo_Servicios!$B$9:$R$162,15,FALSE),IF(E128="SIC",VLOOKUP(C127,Ejemplo_Servicios!$B$9:$R$162,17,FALSE),0)))</f>
        <v>550817.02488328377</v>
      </c>
      <c r="J128" s="98">
        <f t="shared" si="1"/>
        <v>2.4883283767849207E-2</v>
      </c>
      <c r="K128" s="98"/>
    </row>
    <row r="129" spans="2:11">
      <c r="B129" s="92">
        <v>41791</v>
      </c>
      <c r="C129" s="85" t="s">
        <v>114</v>
      </c>
      <c r="D129" s="85" t="s">
        <v>424</v>
      </c>
      <c r="E129" s="85" t="s">
        <v>428</v>
      </c>
      <c r="F129" s="85" t="s">
        <v>426</v>
      </c>
      <c r="G129" s="98">
        <v>550817</v>
      </c>
      <c r="H129" s="134">
        <v>8000</v>
      </c>
      <c r="I129" s="145">
        <f>+IF(E129="CND",VLOOKUP(C129,Ejemplo_Servicios!$B$9:$R$162,14,FALSE),IF(E129="CSV",VLOOKUP(C129,Ejemplo_Servicios!$B$9:$R$162,15,FALSE),IF(E129="SIC",VLOOKUP(C128,Ejemplo_Servicios!$B$9:$R$162,17,FALSE),0)))</f>
        <v>550817.02488328377</v>
      </c>
      <c r="J129" s="98">
        <f t="shared" si="1"/>
        <v>2.4883283767849207E-2</v>
      </c>
      <c r="K129" s="98"/>
    </row>
    <row r="130" spans="2:11">
      <c r="B130" s="92">
        <v>41791</v>
      </c>
      <c r="C130" s="85" t="s">
        <v>174</v>
      </c>
      <c r="D130" s="85" t="s">
        <v>424</v>
      </c>
      <c r="E130" s="85" t="s">
        <v>425</v>
      </c>
      <c r="F130" s="85" t="s">
        <v>429</v>
      </c>
      <c r="G130" s="98">
        <v>5124327</v>
      </c>
      <c r="H130" s="134">
        <v>10741792</v>
      </c>
      <c r="I130" s="145">
        <f>+IF(E130="CND",VLOOKUP(C130,Ejemplo_Servicios!$B$9:$R$162,14,FALSE),IF(E130="CSV",VLOOKUP(C130,Ejemplo_Servicios!$B$9:$R$162,15,FALSE),IF(E130="SIC",VLOOKUP(C129,Ejemplo_Servicios!$B$9:$R$162,17,FALSE),0)))</f>
        <v>5124327.1824256359</v>
      </c>
      <c r="J130" s="98">
        <f t="shared" si="1"/>
        <v>0.18242563586682081</v>
      </c>
      <c r="K130" s="98"/>
    </row>
    <row r="131" spans="2:11">
      <c r="B131" s="92">
        <v>41791</v>
      </c>
      <c r="C131" s="85" t="s">
        <v>174</v>
      </c>
      <c r="D131" s="85" t="s">
        <v>424</v>
      </c>
      <c r="E131" s="85" t="s">
        <v>427</v>
      </c>
      <c r="F131" s="85" t="s">
        <v>429</v>
      </c>
      <c r="G131" s="98">
        <v>1830117</v>
      </c>
      <c r="H131" s="134">
        <v>10741792</v>
      </c>
      <c r="I131" s="145">
        <f>+IF(E131="CND",VLOOKUP(C131,Ejemplo_Servicios!$B$9:$R$162,14,FALSE),IF(E131="CSV",VLOOKUP(C131,Ejemplo_Servicios!$B$9:$R$162,15,FALSE),IF(E131="SIC",VLOOKUP(C130,Ejemplo_Servicios!$B$9:$R$162,17,FALSE),0)))</f>
        <v>1830116.8508662987</v>
      </c>
      <c r="J131" s="98">
        <f t="shared" si="1"/>
        <v>-0.14913370134308934</v>
      </c>
      <c r="K131" s="98"/>
    </row>
    <row r="132" spans="2:11">
      <c r="B132" s="92">
        <v>41791</v>
      </c>
      <c r="C132" s="85" t="s">
        <v>174</v>
      </c>
      <c r="D132" s="85" t="s">
        <v>424</v>
      </c>
      <c r="E132" s="85" t="s">
        <v>428</v>
      </c>
      <c r="F132" s="85" t="s">
        <v>429</v>
      </c>
      <c r="G132" s="98">
        <v>1830117</v>
      </c>
      <c r="H132" s="134">
        <v>10741792</v>
      </c>
      <c r="I132" s="145">
        <f>+IF(E132="CND",VLOOKUP(C132,Ejemplo_Servicios!$B$9:$R$162,14,FALSE),IF(E132="CSV",VLOOKUP(C132,Ejemplo_Servicios!$B$9:$R$162,15,FALSE),IF(E132="SIC",VLOOKUP(C131,Ejemplo_Servicios!$B$9:$R$162,17,FALSE),0)))</f>
        <v>1830116.8508662987</v>
      </c>
      <c r="J132" s="98">
        <f t="shared" si="1"/>
        <v>-0.14913370134308934</v>
      </c>
      <c r="K132" s="98"/>
    </row>
    <row r="133" spans="2:11">
      <c r="B133" s="92">
        <v>41791</v>
      </c>
      <c r="C133" s="85" t="s">
        <v>208</v>
      </c>
      <c r="D133" s="85" t="s">
        <v>424</v>
      </c>
      <c r="E133" s="85" t="s">
        <v>425</v>
      </c>
      <c r="F133" s="85" t="s">
        <v>429</v>
      </c>
      <c r="G133" s="98">
        <v>25006675</v>
      </c>
      <c r="H133" s="134">
        <v>52419858</v>
      </c>
      <c r="I133" s="145">
        <f>+IF(E133="CND",VLOOKUP(C133,Ejemplo_Servicios!$B$9:$R$162,14,FALSE),IF(E133="CSV",VLOOKUP(C133,Ejemplo_Servicios!$B$9:$R$162,15,FALSE),IF(E133="SIC",VLOOKUP(C132,Ejemplo_Servicios!$B$9:$R$162,17,FALSE),0)))</f>
        <v>25006674.617156666</v>
      </c>
      <c r="J133" s="98">
        <f t="shared" si="1"/>
        <v>-0.38284333422780037</v>
      </c>
      <c r="K133" s="98"/>
    </row>
    <row r="134" spans="2:11">
      <c r="B134" s="92">
        <v>41791</v>
      </c>
      <c r="C134" s="85" t="s">
        <v>208</v>
      </c>
      <c r="D134" s="85" t="s">
        <v>424</v>
      </c>
      <c r="E134" s="85" t="s">
        <v>427</v>
      </c>
      <c r="F134" s="85" t="s">
        <v>429</v>
      </c>
      <c r="G134" s="98">
        <v>8930955</v>
      </c>
      <c r="H134" s="134">
        <v>52419858</v>
      </c>
      <c r="I134" s="145">
        <f>+IF(E134="CND",VLOOKUP(C134,Ejemplo_Servicios!$B$9:$R$162,14,FALSE),IF(E134="CSV",VLOOKUP(C134,Ejemplo_Servicios!$B$9:$R$162,15,FALSE),IF(E134="SIC",VLOOKUP(C133,Ejemplo_Servicios!$B$9:$R$162,17,FALSE),0)))</f>
        <v>8930955.2204130962</v>
      </c>
      <c r="J134" s="98">
        <f t="shared" si="1"/>
        <v>0.22041309624910355</v>
      </c>
      <c r="K134" s="98"/>
    </row>
    <row r="135" spans="2:11">
      <c r="B135" s="92">
        <v>41791</v>
      </c>
      <c r="C135" s="85" t="s">
        <v>208</v>
      </c>
      <c r="D135" s="85" t="s">
        <v>424</v>
      </c>
      <c r="E135" s="85" t="s">
        <v>428</v>
      </c>
      <c r="F135" s="85" t="s">
        <v>429</v>
      </c>
      <c r="G135" s="98">
        <v>8930955</v>
      </c>
      <c r="H135" s="134">
        <v>52419858</v>
      </c>
      <c r="I135" s="145">
        <f>+IF(E135="CND",VLOOKUP(C135,Ejemplo_Servicios!$B$9:$R$162,14,FALSE),IF(E135="CSV",VLOOKUP(C135,Ejemplo_Servicios!$B$9:$R$162,15,FALSE),IF(E135="SIC",VLOOKUP(C134,Ejemplo_Servicios!$B$9:$R$162,17,FALSE),0)))</f>
        <v>8930955.2204130962</v>
      </c>
      <c r="J135" s="98">
        <f t="shared" si="1"/>
        <v>0.22041309624910355</v>
      </c>
      <c r="K135" s="98"/>
    </row>
    <row r="136" spans="2:11">
      <c r="B136" s="92">
        <v>41791</v>
      </c>
      <c r="C136" s="85" t="s">
        <v>244</v>
      </c>
      <c r="D136" s="85" t="s">
        <v>424</v>
      </c>
      <c r="E136" s="85" t="s">
        <v>425</v>
      </c>
      <c r="F136" s="85" t="s">
        <v>429</v>
      </c>
      <c r="G136" s="98">
        <v>1755433</v>
      </c>
      <c r="H136" s="134">
        <v>3679800</v>
      </c>
      <c r="I136" s="145">
        <f>+IF(E136="CND",VLOOKUP(C136,Ejemplo_Servicios!$B$9:$R$162,14,FALSE),IF(E136="CSV",VLOOKUP(C136,Ejemplo_Servicios!$B$9:$R$162,15,FALSE),IF(E136="SIC",VLOOKUP(C135,Ejemplo_Servicios!$B$9:$R$162,17,FALSE),0)))</f>
        <v>1755433.1503499353</v>
      </c>
      <c r="J136" s="98">
        <f t="shared" si="1"/>
        <v>0.15034993528388441</v>
      </c>
      <c r="K136" s="98"/>
    </row>
    <row r="137" spans="2:11">
      <c r="B137" s="92">
        <v>41791</v>
      </c>
      <c r="C137" s="85" t="s">
        <v>244</v>
      </c>
      <c r="D137" s="85" t="s">
        <v>424</v>
      </c>
      <c r="E137" s="85" t="s">
        <v>427</v>
      </c>
      <c r="F137" s="85" t="s">
        <v>429</v>
      </c>
      <c r="G137" s="98">
        <v>626940</v>
      </c>
      <c r="H137" s="134">
        <v>3679800</v>
      </c>
      <c r="I137" s="145">
        <f>+IF(E137="CND",VLOOKUP(C137,Ejemplo_Servicios!$B$9:$R$162,14,FALSE),IF(E137="CSV",VLOOKUP(C137,Ejemplo_Servicios!$B$9:$R$162,15,FALSE),IF(E137="SIC",VLOOKUP(C136,Ejemplo_Servicios!$B$9:$R$162,17,FALSE),0)))</f>
        <v>626940.41083926277</v>
      </c>
      <c r="J137" s="98">
        <f t="shared" ref="J137:J200" si="2">+I137-G137</f>
        <v>0.41083926276769489</v>
      </c>
      <c r="K137" s="98"/>
    </row>
    <row r="138" spans="2:11">
      <c r="B138" s="92">
        <v>41791</v>
      </c>
      <c r="C138" s="85" t="s">
        <v>244</v>
      </c>
      <c r="D138" s="85" t="s">
        <v>424</v>
      </c>
      <c r="E138" s="85" t="s">
        <v>428</v>
      </c>
      <c r="F138" s="85" t="s">
        <v>429</v>
      </c>
      <c r="G138" s="98">
        <v>626940</v>
      </c>
      <c r="H138" s="134">
        <v>3679800</v>
      </c>
      <c r="I138" s="145">
        <f>+IF(E138="CND",VLOOKUP(C138,Ejemplo_Servicios!$B$9:$R$162,14,FALSE),IF(E138="CSV",VLOOKUP(C138,Ejemplo_Servicios!$B$9:$R$162,15,FALSE),IF(E138="SIC",VLOOKUP(C137,Ejemplo_Servicios!$B$9:$R$162,17,FALSE),0)))</f>
        <v>626940.41083926277</v>
      </c>
      <c r="J138" s="98">
        <f t="shared" si="2"/>
        <v>0.41083926276769489</v>
      </c>
      <c r="K138" s="98"/>
    </row>
    <row r="139" spans="2:11">
      <c r="B139" s="92">
        <v>41791</v>
      </c>
      <c r="C139" s="85" t="s">
        <v>245</v>
      </c>
      <c r="D139" s="85" t="s">
        <v>424</v>
      </c>
      <c r="E139" s="85" t="s">
        <v>425</v>
      </c>
      <c r="F139" s="85" t="s">
        <v>429</v>
      </c>
      <c r="G139" s="98">
        <v>320028</v>
      </c>
      <c r="H139" s="134">
        <v>670853</v>
      </c>
      <c r="I139" s="145">
        <f>+IF(E139="CND",VLOOKUP(C139,Ejemplo_Servicios!$B$9:$R$162,14,FALSE),IF(E139="CSV",VLOOKUP(C139,Ejemplo_Servicios!$B$9:$R$162,15,FALSE),IF(E139="SIC",VLOOKUP(C138,Ejemplo_Servicios!$B$9:$R$162,17,FALSE),0)))</f>
        <v>320027.56817353255</v>
      </c>
      <c r="J139" s="98">
        <f t="shared" si="2"/>
        <v>-0.43182646745117381</v>
      </c>
      <c r="K139" s="98"/>
    </row>
    <row r="140" spans="2:11">
      <c r="B140" s="92">
        <v>41791</v>
      </c>
      <c r="C140" s="85" t="s">
        <v>245</v>
      </c>
      <c r="D140" s="85" t="s">
        <v>424</v>
      </c>
      <c r="E140" s="85" t="s">
        <v>427</v>
      </c>
      <c r="F140" s="85" t="s">
        <v>429</v>
      </c>
      <c r="G140" s="98">
        <v>114296</v>
      </c>
      <c r="H140" s="134">
        <v>670853</v>
      </c>
      <c r="I140" s="145">
        <f>+IF(E140="CND",VLOOKUP(C140,Ejemplo_Servicios!$B$9:$R$162,14,FALSE),IF(E140="CSV",VLOOKUP(C140,Ejemplo_Servicios!$B$9:$R$162,15,FALSE),IF(E140="SIC",VLOOKUP(C139,Ejemplo_Servicios!$B$9:$R$162,17,FALSE),0)))</f>
        <v>114295.56006197594</v>
      </c>
      <c r="J140" s="98">
        <f t="shared" si="2"/>
        <v>-0.43993802406475879</v>
      </c>
      <c r="K140" s="98"/>
    </row>
    <row r="141" spans="2:11">
      <c r="B141" s="92">
        <v>41791</v>
      </c>
      <c r="C141" s="85" t="s">
        <v>245</v>
      </c>
      <c r="D141" s="85" t="s">
        <v>424</v>
      </c>
      <c r="E141" s="85" t="s">
        <v>428</v>
      </c>
      <c r="F141" s="85" t="s">
        <v>429</v>
      </c>
      <c r="G141" s="98">
        <v>114296</v>
      </c>
      <c r="H141" s="134">
        <v>670853</v>
      </c>
      <c r="I141" s="145">
        <f>+IF(E141="CND",VLOOKUP(C141,Ejemplo_Servicios!$B$9:$R$162,14,FALSE),IF(E141="CSV",VLOOKUP(C141,Ejemplo_Servicios!$B$9:$R$162,15,FALSE),IF(E141="SIC",VLOOKUP(C140,Ejemplo_Servicios!$B$9:$R$162,17,FALSE),0)))</f>
        <v>114295.56006197594</v>
      </c>
      <c r="J141" s="98">
        <f t="shared" si="2"/>
        <v>-0.43993802406475879</v>
      </c>
      <c r="K141" s="98"/>
    </row>
    <row r="142" spans="2:11">
      <c r="B142" s="92">
        <v>41791</v>
      </c>
      <c r="C142" s="85" t="s">
        <v>218</v>
      </c>
      <c r="D142" s="85" t="s">
        <v>424</v>
      </c>
      <c r="E142" s="85" t="s">
        <v>425</v>
      </c>
      <c r="F142" s="85" t="s">
        <v>426</v>
      </c>
      <c r="G142" s="98">
        <v>867537</v>
      </c>
      <c r="H142" s="134">
        <v>4500</v>
      </c>
      <c r="I142" s="145">
        <f>+IF(E142="CND",VLOOKUP(C142,Ejemplo_Servicios!$B$9:$R$162,14,FALSE),IF(E142="CSV",VLOOKUP(C142,Ejemplo_Servicios!$B$9:$R$162,15,FALSE),IF(E142="SIC",VLOOKUP(C141,Ejemplo_Servicios!$B$9:$R$162,17,FALSE),0)))</f>
        <v>867536.8141911719</v>
      </c>
      <c r="J142" s="98">
        <f t="shared" si="2"/>
        <v>-0.1858088281005621</v>
      </c>
      <c r="K142" s="98"/>
    </row>
    <row r="143" spans="2:11">
      <c r="B143" s="92">
        <v>41791</v>
      </c>
      <c r="C143" s="85" t="s">
        <v>218</v>
      </c>
      <c r="D143" s="85" t="s">
        <v>424</v>
      </c>
      <c r="E143" s="85" t="s">
        <v>427</v>
      </c>
      <c r="F143" s="85" t="s">
        <v>426</v>
      </c>
      <c r="G143" s="98">
        <v>309835</v>
      </c>
      <c r="H143" s="134">
        <v>4500</v>
      </c>
      <c r="I143" s="145">
        <f>+IF(E143="CND",VLOOKUP(C143,Ejemplo_Servicios!$B$9:$R$162,14,FALSE),IF(E143="CSV",VLOOKUP(C143,Ejemplo_Servicios!$B$9:$R$162,15,FALSE),IF(E143="SIC",VLOOKUP(C142,Ejemplo_Servicios!$B$9:$R$162,17,FALSE),0)))</f>
        <v>309834.57649684709</v>
      </c>
      <c r="J143" s="98">
        <f t="shared" si="2"/>
        <v>-0.42350315290968865</v>
      </c>
      <c r="K143" s="98"/>
    </row>
    <row r="144" spans="2:11">
      <c r="B144" s="92">
        <v>41791</v>
      </c>
      <c r="C144" s="85" t="s">
        <v>218</v>
      </c>
      <c r="D144" s="85" t="s">
        <v>424</v>
      </c>
      <c r="E144" s="85" t="s">
        <v>430</v>
      </c>
      <c r="F144" s="85" t="s">
        <v>431</v>
      </c>
      <c r="G144" s="98">
        <v>7292</v>
      </c>
      <c r="H144" s="134">
        <v>0</v>
      </c>
      <c r="I144" s="146">
        <f>+G144</f>
        <v>7292</v>
      </c>
      <c r="J144" s="98">
        <f t="shared" si="2"/>
        <v>0</v>
      </c>
      <c r="K144" s="98" t="s">
        <v>432</v>
      </c>
    </row>
    <row r="145" spans="2:11">
      <c r="B145" s="92">
        <v>41791</v>
      </c>
      <c r="C145" s="85" t="s">
        <v>218</v>
      </c>
      <c r="D145" s="85" t="s">
        <v>424</v>
      </c>
      <c r="E145" s="85" t="s">
        <v>428</v>
      </c>
      <c r="F145" s="85" t="s">
        <v>426</v>
      </c>
      <c r="G145" s="98">
        <v>309835</v>
      </c>
      <c r="H145" s="134">
        <v>4500</v>
      </c>
      <c r="I145" s="145">
        <f>+IF(E145="CND",VLOOKUP(C145,Ejemplo_Servicios!$B$9:$R$162,14,FALSE),IF(E145="CSV",VLOOKUP(C145,Ejemplo_Servicios!$B$9:$R$162,15,FALSE),IF(E145="SIC",VLOOKUP(C144,Ejemplo_Servicios!$B$9:$R$162,17,FALSE),0)))</f>
        <v>309834.57649684709</v>
      </c>
      <c r="J145" s="98">
        <f t="shared" si="2"/>
        <v>-0.42350315290968865</v>
      </c>
      <c r="K145" s="98"/>
    </row>
    <row r="146" spans="2:11">
      <c r="B146" s="92">
        <v>41791</v>
      </c>
      <c r="C146" s="85" t="s">
        <v>175</v>
      </c>
      <c r="D146" s="85" t="s">
        <v>424</v>
      </c>
      <c r="E146" s="85" t="s">
        <v>425</v>
      </c>
      <c r="F146" s="85" t="s">
        <v>429</v>
      </c>
      <c r="G146" s="98">
        <v>128573415</v>
      </c>
      <c r="H146" s="134">
        <v>269520048</v>
      </c>
      <c r="I146" s="145">
        <f>+IF(E146="CND",VLOOKUP(C146,Ejemplo_Servicios!$B$9:$R$162,14,FALSE),IF(E146="CSV",VLOOKUP(C146,Ejemplo_Servicios!$B$9:$R$162,15,FALSE),IF(E146="SIC",VLOOKUP(C145,Ejemplo_Servicios!$B$9:$R$162,17,FALSE),0)))</f>
        <v>128573414.9082977</v>
      </c>
      <c r="J146" s="98">
        <f t="shared" si="2"/>
        <v>-9.1702297329902649E-2</v>
      </c>
      <c r="K146" s="98"/>
    </row>
    <row r="147" spans="2:11">
      <c r="B147" s="92">
        <v>41791</v>
      </c>
      <c r="C147" s="85" t="s">
        <v>175</v>
      </c>
      <c r="D147" s="85" t="s">
        <v>424</v>
      </c>
      <c r="E147" s="85" t="s">
        <v>427</v>
      </c>
      <c r="F147" s="85" t="s">
        <v>429</v>
      </c>
      <c r="G147" s="98">
        <v>45919077</v>
      </c>
      <c r="H147" s="134">
        <v>269520048</v>
      </c>
      <c r="I147" s="145">
        <f>+IF(E147="CND",VLOOKUP(C147,Ejemplo_Servicios!$B$9:$R$162,14,FALSE),IF(E147="CSV",VLOOKUP(C147,Ejemplo_Servicios!$B$9:$R$162,15,FALSE),IF(E147="SIC",VLOOKUP(C146,Ejemplo_Servicios!$B$9:$R$162,17,FALSE),0)))</f>
        <v>45919076.752963468</v>
      </c>
      <c r="J147" s="98">
        <f t="shared" si="2"/>
        <v>-0.24703653156757355</v>
      </c>
      <c r="K147" s="98"/>
    </row>
    <row r="148" spans="2:11">
      <c r="B148" s="92">
        <v>41791</v>
      </c>
      <c r="C148" s="85" t="s">
        <v>175</v>
      </c>
      <c r="D148" s="85" t="s">
        <v>424</v>
      </c>
      <c r="E148" s="85" t="s">
        <v>428</v>
      </c>
      <c r="F148" s="85" t="s">
        <v>429</v>
      </c>
      <c r="G148" s="98">
        <v>45919077</v>
      </c>
      <c r="H148" s="134">
        <v>269520048</v>
      </c>
      <c r="I148" s="145">
        <f>+IF(E148="CND",VLOOKUP(C148,Ejemplo_Servicios!$B$9:$R$162,14,FALSE),IF(E148="CSV",VLOOKUP(C148,Ejemplo_Servicios!$B$9:$R$162,15,FALSE),IF(E148="SIC",VLOOKUP(C147,Ejemplo_Servicios!$B$9:$R$162,17,FALSE),0)))</f>
        <v>45919076.752963468</v>
      </c>
      <c r="J148" s="98">
        <f t="shared" si="2"/>
        <v>-0.24703653156757355</v>
      </c>
      <c r="K148" s="98"/>
    </row>
    <row r="149" spans="2:11">
      <c r="B149" s="92">
        <v>41791</v>
      </c>
      <c r="C149" s="85" t="s">
        <v>238</v>
      </c>
      <c r="D149" s="85" t="s">
        <v>424</v>
      </c>
      <c r="E149" s="85" t="s">
        <v>425</v>
      </c>
      <c r="F149" s="85" t="s">
        <v>426</v>
      </c>
      <c r="G149" s="98">
        <v>385572</v>
      </c>
      <c r="H149" s="134">
        <v>2000</v>
      </c>
      <c r="I149" s="145">
        <f>+IF(E149="CND",VLOOKUP(C149,Ejemplo_Servicios!$B$9:$R$162,14,FALSE),IF(E149="CSV",VLOOKUP(C149,Ejemplo_Servicios!$B$9:$R$162,15,FALSE),IF(E149="SIC",VLOOKUP(C148,Ejemplo_Servicios!$B$9:$R$162,17,FALSE),0)))</f>
        <v>385571.9174182986</v>
      </c>
      <c r="J149" s="98">
        <f t="shared" si="2"/>
        <v>-8.2581701397430152E-2</v>
      </c>
      <c r="K149" s="98"/>
    </row>
    <row r="150" spans="2:11">
      <c r="B150" s="92">
        <v>41791</v>
      </c>
      <c r="C150" s="85" t="s">
        <v>238</v>
      </c>
      <c r="D150" s="85" t="s">
        <v>424</v>
      </c>
      <c r="E150" s="85" t="s">
        <v>427</v>
      </c>
      <c r="F150" s="85" t="s">
        <v>426</v>
      </c>
      <c r="G150" s="98">
        <v>137704</v>
      </c>
      <c r="H150" s="134">
        <v>2000</v>
      </c>
      <c r="I150" s="145">
        <f>+IF(E150="CND",VLOOKUP(C150,Ejemplo_Servicios!$B$9:$R$162,14,FALSE),IF(E150="CSV",VLOOKUP(C150,Ejemplo_Servicios!$B$9:$R$162,15,FALSE),IF(E150="SIC",VLOOKUP(C149,Ejemplo_Servicios!$B$9:$R$162,17,FALSE),0)))</f>
        <v>137704.25622082094</v>
      </c>
      <c r="J150" s="98">
        <f t="shared" si="2"/>
        <v>0.2562208209419623</v>
      </c>
      <c r="K150" s="98"/>
    </row>
    <row r="151" spans="2:11">
      <c r="B151" s="92">
        <v>41791</v>
      </c>
      <c r="C151" s="85" t="s">
        <v>238</v>
      </c>
      <c r="D151" s="85" t="s">
        <v>424</v>
      </c>
      <c r="E151" s="85" t="s">
        <v>428</v>
      </c>
      <c r="F151" s="85" t="s">
        <v>426</v>
      </c>
      <c r="G151" s="98">
        <v>137704</v>
      </c>
      <c r="H151" s="134">
        <v>2000</v>
      </c>
      <c r="I151" s="145">
        <f>+IF(E151="CND",VLOOKUP(C151,Ejemplo_Servicios!$B$9:$R$162,14,FALSE),IF(E151="CSV",VLOOKUP(C151,Ejemplo_Servicios!$B$9:$R$162,15,FALSE),IF(E151="SIC",VLOOKUP(C150,Ejemplo_Servicios!$B$9:$R$162,17,FALSE),0)))</f>
        <v>137704.25622082094</v>
      </c>
      <c r="J151" s="98">
        <f t="shared" si="2"/>
        <v>0.2562208209419623</v>
      </c>
      <c r="K151" s="98"/>
    </row>
    <row r="152" spans="2:11">
      <c r="B152" s="92">
        <v>41791</v>
      </c>
      <c r="C152" s="85" t="s">
        <v>104</v>
      </c>
      <c r="D152" s="85" t="s">
        <v>424</v>
      </c>
      <c r="E152" s="85" t="s">
        <v>425</v>
      </c>
      <c r="F152" s="85" t="s">
        <v>429</v>
      </c>
      <c r="G152" s="98">
        <v>3434730</v>
      </c>
      <c r="H152" s="134">
        <v>7200000</v>
      </c>
      <c r="I152" s="145">
        <f>+IF(E152="CND",VLOOKUP(C152,Ejemplo_Servicios!$B$9:$R$162,14,FALSE),IF(E152="CSV",VLOOKUP(C152,Ejemplo_Servicios!$B$9:$R$162,15,FALSE),IF(E152="SIC",VLOOKUP(C151,Ejemplo_Servicios!$B$9:$R$162,17,FALSE),0)))</f>
        <v>3434729.9676934155</v>
      </c>
      <c r="J152" s="98">
        <f t="shared" si="2"/>
        <v>-3.2306584529578686E-2</v>
      </c>
      <c r="K152" s="98"/>
    </row>
    <row r="153" spans="2:11">
      <c r="B153" s="92">
        <v>41791</v>
      </c>
      <c r="C153" s="85" t="s">
        <v>104</v>
      </c>
      <c r="D153" s="85" t="s">
        <v>424</v>
      </c>
      <c r="E153" s="85" t="s">
        <v>427</v>
      </c>
      <c r="F153" s="85" t="s">
        <v>429</v>
      </c>
      <c r="G153" s="98">
        <v>1226689</v>
      </c>
      <c r="H153" s="134">
        <v>7200000</v>
      </c>
      <c r="I153" s="145">
        <f>+IF(E153="CND",VLOOKUP(C153,Ejemplo_Servicios!$B$9:$R$162,14,FALSE),IF(E153="CSV",VLOOKUP(C153,Ejemplo_Servicios!$B$9:$R$162,15,FALSE),IF(E153="SIC",VLOOKUP(C152,Ejemplo_Servicios!$B$9:$R$162,17,FALSE),0)))</f>
        <v>1226689.2741762199</v>
      </c>
      <c r="J153" s="98">
        <f t="shared" si="2"/>
        <v>0.27417621994391084</v>
      </c>
      <c r="K153" s="98"/>
    </row>
    <row r="154" spans="2:11">
      <c r="B154" s="92">
        <v>41791</v>
      </c>
      <c r="C154" s="85" t="s">
        <v>104</v>
      </c>
      <c r="D154" s="85" t="s">
        <v>424</v>
      </c>
      <c r="E154" s="85" t="s">
        <v>428</v>
      </c>
      <c r="F154" s="85" t="s">
        <v>429</v>
      </c>
      <c r="G154" s="98">
        <v>1226689</v>
      </c>
      <c r="H154" s="134">
        <v>7200000</v>
      </c>
      <c r="I154" s="145">
        <f>+IF(E154="CND",VLOOKUP(C154,Ejemplo_Servicios!$B$9:$R$162,14,FALSE),IF(E154="CSV",VLOOKUP(C154,Ejemplo_Servicios!$B$9:$R$162,15,FALSE),IF(E154="SIC",VLOOKUP(C153,Ejemplo_Servicios!$B$9:$R$162,17,FALSE),0)))</f>
        <v>1226689.2741762199</v>
      </c>
      <c r="J154" s="98">
        <f t="shared" si="2"/>
        <v>0.27417621994391084</v>
      </c>
      <c r="K154" s="98"/>
    </row>
    <row r="155" spans="2:11">
      <c r="B155" s="92">
        <v>41791</v>
      </c>
      <c r="C155" s="85" t="s">
        <v>246</v>
      </c>
      <c r="D155" s="85" t="s">
        <v>424</v>
      </c>
      <c r="E155" s="85" t="s">
        <v>425</v>
      </c>
      <c r="F155" s="85" t="s">
        <v>429</v>
      </c>
      <c r="G155" s="98">
        <v>282454</v>
      </c>
      <c r="H155" s="134">
        <v>592090</v>
      </c>
      <c r="I155" s="145">
        <f>+IF(E155="CND",VLOOKUP(C155,Ejemplo_Servicios!$B$9:$R$162,14,FALSE),IF(E155="CSV",VLOOKUP(C155,Ejemplo_Servicios!$B$9:$R$162,15,FALSE),IF(E155="SIC",VLOOKUP(C154,Ejemplo_Servicios!$B$9:$R$162,17,FALSE),0)))</f>
        <v>282453.99801519426</v>
      </c>
      <c r="J155" s="98">
        <f t="shared" si="2"/>
        <v>-1.9848057418130338E-3</v>
      </c>
      <c r="K155" s="98"/>
    </row>
    <row r="156" spans="2:11">
      <c r="B156" s="92">
        <v>41791</v>
      </c>
      <c r="C156" s="85" t="s">
        <v>246</v>
      </c>
      <c r="D156" s="85" t="s">
        <v>424</v>
      </c>
      <c r="E156" s="85" t="s">
        <v>427</v>
      </c>
      <c r="F156" s="85" t="s">
        <v>429</v>
      </c>
      <c r="G156" s="98">
        <v>100876</v>
      </c>
      <c r="H156" s="134">
        <v>592090</v>
      </c>
      <c r="I156" s="145">
        <f>+IF(E156="CND",VLOOKUP(C156,Ejemplo_Servicios!$B$9:$R$162,14,FALSE),IF(E156="CSV",VLOOKUP(C156,Ejemplo_Servicios!$B$9:$R$162,15,FALSE),IF(E156="SIC",VLOOKUP(C155,Ejemplo_Servicios!$B$9:$R$162,17,FALSE),0)))</f>
        <v>100876.4278625694</v>
      </c>
      <c r="J156" s="98">
        <f t="shared" si="2"/>
        <v>0.42786256939871237</v>
      </c>
      <c r="K156" s="98"/>
    </row>
    <row r="157" spans="2:11">
      <c r="B157" s="92">
        <v>41791</v>
      </c>
      <c r="C157" s="85" t="s">
        <v>246</v>
      </c>
      <c r="D157" s="85" t="s">
        <v>424</v>
      </c>
      <c r="E157" s="85" t="s">
        <v>428</v>
      </c>
      <c r="F157" s="85" t="s">
        <v>429</v>
      </c>
      <c r="G157" s="98">
        <v>100876</v>
      </c>
      <c r="H157" s="134">
        <v>592090</v>
      </c>
      <c r="I157" s="145">
        <f>+IF(E157="CND",VLOOKUP(C157,Ejemplo_Servicios!$B$9:$R$162,14,FALSE),IF(E157="CSV",VLOOKUP(C157,Ejemplo_Servicios!$B$9:$R$162,15,FALSE),IF(E157="SIC",VLOOKUP(C156,Ejemplo_Servicios!$B$9:$R$162,17,FALSE),0)))</f>
        <v>100876.4278625694</v>
      </c>
      <c r="J157" s="98">
        <f t="shared" si="2"/>
        <v>0.42786256939871237</v>
      </c>
      <c r="K157" s="98"/>
    </row>
    <row r="158" spans="2:11">
      <c r="B158" s="92">
        <v>41791</v>
      </c>
      <c r="C158" s="85" t="s">
        <v>229</v>
      </c>
      <c r="D158" s="85" t="s">
        <v>424</v>
      </c>
      <c r="E158" s="85" t="s">
        <v>425</v>
      </c>
      <c r="F158" s="85" t="s">
        <v>429</v>
      </c>
      <c r="G158" s="98">
        <v>34626735</v>
      </c>
      <c r="H158" s="134">
        <v>72585762</v>
      </c>
      <c r="I158" s="145">
        <f>+IF(E158="CND",VLOOKUP(C158,Ejemplo_Servicios!$B$9:$R$162,14,FALSE),IF(E158="CSV",VLOOKUP(C158,Ejemplo_Servicios!$B$9:$R$162,15,FALSE),IF(E158="SIC",VLOOKUP(C157,Ejemplo_Servicios!$B$9:$R$162,17,FALSE),0)))</f>
        <v>34626734.862157986</v>
      </c>
      <c r="J158" s="98">
        <f t="shared" si="2"/>
        <v>-0.13784201443195343</v>
      </c>
      <c r="K158" s="98"/>
    </row>
    <row r="159" spans="2:11">
      <c r="B159" s="92">
        <v>41791</v>
      </c>
      <c r="C159" s="85" t="s">
        <v>229</v>
      </c>
      <c r="D159" s="85" t="s">
        <v>424</v>
      </c>
      <c r="E159" s="85" t="s">
        <v>427</v>
      </c>
      <c r="F159" s="85" t="s">
        <v>429</v>
      </c>
      <c r="G159" s="98">
        <v>12366691</v>
      </c>
      <c r="H159" s="134">
        <v>72585762</v>
      </c>
      <c r="I159" s="145">
        <f>+IF(E159="CND",VLOOKUP(C159,Ejemplo_Servicios!$B$9:$R$162,14,FALSE),IF(E159="CSV",VLOOKUP(C159,Ejemplo_Servicios!$B$9:$R$162,15,FALSE),IF(E159="SIC",VLOOKUP(C158,Ejemplo_Servicios!$B$9:$R$162,17,FALSE),0)))</f>
        <v>12366691.022199284</v>
      </c>
      <c r="J159" s="98">
        <f t="shared" si="2"/>
        <v>2.2199284285306931E-2</v>
      </c>
      <c r="K159" s="98"/>
    </row>
    <row r="160" spans="2:11">
      <c r="B160" s="92">
        <v>41791</v>
      </c>
      <c r="C160" s="85" t="s">
        <v>229</v>
      </c>
      <c r="D160" s="85" t="s">
        <v>424</v>
      </c>
      <c r="E160" s="85" t="s">
        <v>428</v>
      </c>
      <c r="F160" s="85" t="s">
        <v>429</v>
      </c>
      <c r="G160" s="98">
        <v>12366691</v>
      </c>
      <c r="H160" s="134">
        <v>72585762</v>
      </c>
      <c r="I160" s="145">
        <f>+IF(E160="CND",VLOOKUP(C160,Ejemplo_Servicios!$B$9:$R$162,14,FALSE),IF(E160="CSV",VLOOKUP(C160,Ejemplo_Servicios!$B$9:$R$162,15,FALSE),IF(E160="SIC",VLOOKUP(C159,Ejemplo_Servicios!$B$9:$R$162,17,FALSE),0)))</f>
        <v>12366691.022199284</v>
      </c>
      <c r="J160" s="98">
        <f t="shared" si="2"/>
        <v>2.2199284285306931E-2</v>
      </c>
      <c r="K160" s="98"/>
    </row>
    <row r="161" spans="2:11">
      <c r="B161" s="92">
        <v>41791</v>
      </c>
      <c r="C161" s="85" t="s">
        <v>221</v>
      </c>
      <c r="D161" s="85" t="s">
        <v>424</v>
      </c>
      <c r="E161" s="85" t="s">
        <v>425</v>
      </c>
      <c r="F161" s="85" t="s">
        <v>426</v>
      </c>
      <c r="G161" s="98">
        <v>65161654</v>
      </c>
      <c r="H161" s="134">
        <v>338000</v>
      </c>
      <c r="I161" s="145">
        <f>+IF(E161="CND",VLOOKUP(C161,Ejemplo_Servicios!$B$9:$R$162,14,FALSE),IF(E161="CSV",VLOOKUP(C161,Ejemplo_Servicios!$B$9:$R$162,15,FALSE),IF(E161="SIC",VLOOKUP(C160,Ejemplo_Servicios!$B$9:$R$162,17,FALSE),0)))</f>
        <v>65161654.04369247</v>
      </c>
      <c r="J161" s="98">
        <f t="shared" si="2"/>
        <v>4.3692469596862793E-2</v>
      </c>
      <c r="K161" s="98"/>
    </row>
    <row r="162" spans="2:11">
      <c r="B162" s="92">
        <v>41791</v>
      </c>
      <c r="C162" s="85" t="s">
        <v>221</v>
      </c>
      <c r="D162" s="85" t="s">
        <v>424</v>
      </c>
      <c r="E162" s="85" t="s">
        <v>427</v>
      </c>
      <c r="F162" s="85" t="s">
        <v>426</v>
      </c>
      <c r="G162" s="98">
        <v>23272019</v>
      </c>
      <c r="H162" s="134">
        <v>338000</v>
      </c>
      <c r="I162" s="145">
        <f>+IF(E162="CND",VLOOKUP(C162,Ejemplo_Servicios!$B$9:$R$162,14,FALSE),IF(E162="CSV",VLOOKUP(C162,Ejemplo_Servicios!$B$9:$R$162,15,FALSE),IF(E162="SIC",VLOOKUP(C161,Ejemplo_Servicios!$B$9:$R$162,17,FALSE),0)))</f>
        <v>23272019.301318739</v>
      </c>
      <c r="J162" s="98">
        <f t="shared" si="2"/>
        <v>0.30131873860955238</v>
      </c>
      <c r="K162" s="98"/>
    </row>
    <row r="163" spans="2:11">
      <c r="B163" s="92">
        <v>41791</v>
      </c>
      <c r="C163" s="85" t="s">
        <v>221</v>
      </c>
      <c r="D163" s="85" t="s">
        <v>424</v>
      </c>
      <c r="E163" s="85" t="s">
        <v>430</v>
      </c>
      <c r="F163" s="85" t="s">
        <v>431</v>
      </c>
      <c r="G163" s="98">
        <v>87537746</v>
      </c>
      <c r="H163" s="134">
        <v>0</v>
      </c>
      <c r="I163" s="146">
        <f>+G163</f>
        <v>87537746</v>
      </c>
      <c r="J163" s="98">
        <f t="shared" si="2"/>
        <v>0</v>
      </c>
      <c r="K163" s="98" t="s">
        <v>432</v>
      </c>
    </row>
    <row r="164" spans="2:11">
      <c r="B164" s="92">
        <v>41791</v>
      </c>
      <c r="C164" s="85" t="s">
        <v>221</v>
      </c>
      <c r="D164" s="85" t="s">
        <v>424</v>
      </c>
      <c r="E164" s="85" t="s">
        <v>428</v>
      </c>
      <c r="F164" s="85" t="s">
        <v>426</v>
      </c>
      <c r="G164" s="98">
        <v>47368487</v>
      </c>
      <c r="H164" s="134">
        <v>338000</v>
      </c>
      <c r="I164" s="145">
        <f>+IF(E164="CND",VLOOKUP(C164,Ejemplo_Servicios!$B$9:$R$162,14,FALSE),IF(E164="CSV",VLOOKUP(C164,Ejemplo_Servicios!$B$9:$R$162,15,FALSE),IF(E164="SIC",VLOOKUP(C163,Ejemplo_Servicios!$B$9:$R$162,17,FALSE),0)))</f>
        <v>47368486.910387903</v>
      </c>
      <c r="J164" s="98">
        <f t="shared" si="2"/>
        <v>-8.9612096548080444E-2</v>
      </c>
      <c r="K164" s="98"/>
    </row>
    <row r="165" spans="2:11">
      <c r="B165" s="92">
        <v>41791</v>
      </c>
      <c r="C165" s="85" t="s">
        <v>230</v>
      </c>
      <c r="D165" s="85" t="s">
        <v>424</v>
      </c>
      <c r="E165" s="85" t="s">
        <v>425</v>
      </c>
      <c r="F165" s="85" t="s">
        <v>429</v>
      </c>
      <c r="G165" s="98">
        <v>122592053</v>
      </c>
      <c r="H165" s="134">
        <v>256981710</v>
      </c>
      <c r="I165" s="145">
        <f>+IF(E165="CND",VLOOKUP(C165,Ejemplo_Servicios!$B$9:$R$162,14,FALSE),IF(E165="CSV",VLOOKUP(C165,Ejemplo_Servicios!$B$9:$R$162,15,FALSE),IF(E165="SIC",VLOOKUP(C164,Ejemplo_Servicios!$B$9:$R$162,17,FALSE),0)))</f>
        <v>122592053.02179843</v>
      </c>
      <c r="J165" s="98">
        <f t="shared" si="2"/>
        <v>2.1798431873321533E-2</v>
      </c>
      <c r="K165" s="98"/>
    </row>
    <row r="166" spans="2:11">
      <c r="B166" s="92">
        <v>41791</v>
      </c>
      <c r="C166" s="85" t="s">
        <v>230</v>
      </c>
      <c r="D166" s="85" t="s">
        <v>424</v>
      </c>
      <c r="E166" s="85" t="s">
        <v>427</v>
      </c>
      <c r="F166" s="85" t="s">
        <v>429</v>
      </c>
      <c r="G166" s="98">
        <v>43782876</v>
      </c>
      <c r="H166" s="134">
        <v>256981710</v>
      </c>
      <c r="I166" s="145">
        <f>+IF(E166="CND",VLOOKUP(C166,Ejemplo_Servicios!$B$9:$R$162,14,FALSE),IF(E166="CSV",VLOOKUP(C166,Ejemplo_Servicios!$B$9:$R$162,15,FALSE),IF(E166="SIC",VLOOKUP(C165,Ejemplo_Servicios!$B$9:$R$162,17,FALSE),0)))</f>
        <v>43782876.079213731</v>
      </c>
      <c r="J166" s="98">
        <f t="shared" si="2"/>
        <v>7.9213730990886688E-2</v>
      </c>
      <c r="K166" s="98"/>
    </row>
    <row r="167" spans="2:11">
      <c r="B167" s="92">
        <v>41791</v>
      </c>
      <c r="C167" s="85" t="s">
        <v>230</v>
      </c>
      <c r="D167" s="85" t="s">
        <v>424</v>
      </c>
      <c r="E167" s="85" t="s">
        <v>428</v>
      </c>
      <c r="F167" s="85" t="s">
        <v>429</v>
      </c>
      <c r="G167" s="98">
        <v>43782876</v>
      </c>
      <c r="H167" s="134">
        <v>256981710</v>
      </c>
      <c r="I167" s="145">
        <f>+IF(E167="CND",VLOOKUP(C167,Ejemplo_Servicios!$B$9:$R$162,14,FALSE),IF(E167="CSV",VLOOKUP(C167,Ejemplo_Servicios!$B$9:$R$162,15,FALSE),IF(E167="SIC",VLOOKUP(C166,Ejemplo_Servicios!$B$9:$R$162,17,FALSE),0)))</f>
        <v>43782876.079213731</v>
      </c>
      <c r="J167" s="98">
        <f t="shared" si="2"/>
        <v>7.9213730990886688E-2</v>
      </c>
      <c r="K167" s="98"/>
    </row>
    <row r="168" spans="2:11">
      <c r="B168" s="92">
        <v>41791</v>
      </c>
      <c r="C168" s="85" t="s">
        <v>203</v>
      </c>
      <c r="D168" s="85" t="s">
        <v>424</v>
      </c>
      <c r="E168" s="85" t="s">
        <v>425</v>
      </c>
      <c r="F168" s="85" t="s">
        <v>426</v>
      </c>
      <c r="G168" s="98">
        <v>554489047</v>
      </c>
      <c r="H168" s="134">
        <v>2876190</v>
      </c>
      <c r="I168" s="145">
        <f>+IF(E168="CND",VLOOKUP(C168,Ejemplo_Servicios!$B$9:$R$162,14,FALSE),IF(E168="CSV",VLOOKUP(C168,Ejemplo_Servicios!$B$9:$R$162,15,FALSE),IF(E168="SIC",VLOOKUP(C167,Ejemplo_Servicios!$B$9:$R$162,17,FALSE),0)))</f>
        <v>554489046.57966816</v>
      </c>
      <c r="J168" s="98">
        <f t="shared" si="2"/>
        <v>-0.42033183574676514</v>
      </c>
      <c r="K168" s="98"/>
    </row>
    <row r="169" spans="2:11">
      <c r="B169" s="92">
        <v>41791</v>
      </c>
      <c r="C169" s="85" t="s">
        <v>203</v>
      </c>
      <c r="D169" s="85" t="s">
        <v>424</v>
      </c>
      <c r="E169" s="85" t="s">
        <v>427</v>
      </c>
      <c r="F169" s="85" t="s">
        <v>426</v>
      </c>
      <c r="G169" s="98">
        <v>198031802</v>
      </c>
      <c r="H169" s="134">
        <v>2876190</v>
      </c>
      <c r="I169" s="145">
        <f>+IF(E169="CND",VLOOKUP(C169,Ejemplo_Servicios!$B$9:$R$162,14,FALSE),IF(E169="CSV",VLOOKUP(C169,Ejemplo_Servicios!$B$9:$R$162,15,FALSE),IF(E169="SIC",VLOOKUP(C168,Ejemplo_Servicios!$B$9:$R$162,17,FALSE),0)))</f>
        <v>198031802.3498815</v>
      </c>
      <c r="J169" s="98">
        <f t="shared" si="2"/>
        <v>0.34988150000572205</v>
      </c>
      <c r="K169" s="98"/>
    </row>
    <row r="170" spans="2:11">
      <c r="B170" s="92">
        <v>41791</v>
      </c>
      <c r="C170" s="85" t="s">
        <v>203</v>
      </c>
      <c r="D170" s="85" t="s">
        <v>424</v>
      </c>
      <c r="E170" s="85" t="s">
        <v>430</v>
      </c>
      <c r="F170" s="85" t="s">
        <v>431</v>
      </c>
      <c r="G170" s="98">
        <v>1005832136</v>
      </c>
      <c r="H170" s="134">
        <v>0</v>
      </c>
      <c r="I170" s="146">
        <f>+G170</f>
        <v>1005832136</v>
      </c>
      <c r="J170" s="98">
        <f t="shared" si="2"/>
        <v>0</v>
      </c>
      <c r="K170" s="98" t="s">
        <v>432</v>
      </c>
    </row>
    <row r="171" spans="2:11">
      <c r="B171" s="92">
        <v>41791</v>
      </c>
      <c r="C171" s="85" t="s">
        <v>203</v>
      </c>
      <c r="D171" s="85" t="s">
        <v>424</v>
      </c>
      <c r="E171" s="85" t="s">
        <v>428</v>
      </c>
      <c r="F171" s="85" t="s">
        <v>426</v>
      </c>
      <c r="G171" s="98">
        <v>638933319</v>
      </c>
      <c r="H171" s="134">
        <v>2876190</v>
      </c>
      <c r="I171" s="145">
        <f>+IF(E171="CND",VLOOKUP(C171,Ejemplo_Servicios!$B$9:$R$162,14,FALSE),IF(E171="CSV",VLOOKUP(C171,Ejemplo_Servicios!$B$9:$R$162,15,FALSE),IF(E171="SIC",VLOOKUP(C170,Ejemplo_Servicios!$B$9:$R$162,17,FALSE),0)))</f>
        <v>638933318.88204515</v>
      </c>
      <c r="J171" s="98">
        <f t="shared" si="2"/>
        <v>-0.11795485019683838</v>
      </c>
      <c r="K171" s="98"/>
    </row>
    <row r="172" spans="2:11">
      <c r="B172" s="92">
        <v>41791</v>
      </c>
      <c r="C172" s="85" t="s">
        <v>177</v>
      </c>
      <c r="D172" s="85" t="s">
        <v>424</v>
      </c>
      <c r="E172" s="85" t="s">
        <v>425</v>
      </c>
      <c r="F172" s="85" t="s">
        <v>429</v>
      </c>
      <c r="G172" s="98">
        <v>7739446</v>
      </c>
      <c r="H172" s="134">
        <v>16223694</v>
      </c>
      <c r="I172" s="145">
        <f>+IF(E172="CND",VLOOKUP(C172,Ejemplo_Servicios!$B$9:$R$162,14,FALSE),IF(E172="CSV",VLOOKUP(C172,Ejemplo_Servicios!$B$9:$R$162,15,FALSE),IF(E172="SIC",VLOOKUP(C171,Ejemplo_Servicios!$B$9:$R$162,17,FALSE),0)))</f>
        <v>7739445.6799812429</v>
      </c>
      <c r="J172" s="98">
        <f t="shared" si="2"/>
        <v>-0.32001875713467598</v>
      </c>
      <c r="K172" s="98"/>
    </row>
    <row r="173" spans="2:11">
      <c r="B173" s="92">
        <v>41791</v>
      </c>
      <c r="C173" s="85" t="s">
        <v>177</v>
      </c>
      <c r="D173" s="85" t="s">
        <v>424</v>
      </c>
      <c r="E173" s="85" t="s">
        <v>427</v>
      </c>
      <c r="F173" s="85" t="s">
        <v>429</v>
      </c>
      <c r="G173" s="98">
        <v>2764088</v>
      </c>
      <c r="H173" s="134">
        <v>16223694</v>
      </c>
      <c r="I173" s="145">
        <f>+IF(E173="CND",VLOOKUP(C173,Ejemplo_Servicios!$B$9:$R$162,14,FALSE),IF(E173="CSV",VLOOKUP(C173,Ejemplo_Servicios!$B$9:$R$162,15,FALSE),IF(E173="SIC",VLOOKUP(C172,Ejemplo_Servicios!$B$9:$R$162,17,FALSE),0)))</f>
        <v>2764087.7428504438</v>
      </c>
      <c r="J173" s="98">
        <f t="shared" si="2"/>
        <v>-0.25714955618605018</v>
      </c>
      <c r="K173" s="98"/>
    </row>
    <row r="174" spans="2:11">
      <c r="B174" s="92">
        <v>41791</v>
      </c>
      <c r="C174" s="85" t="s">
        <v>177</v>
      </c>
      <c r="D174" s="85" t="s">
        <v>424</v>
      </c>
      <c r="E174" s="85" t="s">
        <v>428</v>
      </c>
      <c r="F174" s="85" t="s">
        <v>429</v>
      </c>
      <c r="G174" s="98">
        <v>2764088</v>
      </c>
      <c r="H174" s="134">
        <v>16223694</v>
      </c>
      <c r="I174" s="145">
        <f>+IF(E174="CND",VLOOKUP(C174,Ejemplo_Servicios!$B$9:$R$162,14,FALSE),IF(E174="CSV",VLOOKUP(C174,Ejemplo_Servicios!$B$9:$R$162,15,FALSE),IF(E174="SIC",VLOOKUP(C173,Ejemplo_Servicios!$B$9:$R$162,17,FALSE),0)))</f>
        <v>2764087.7428504438</v>
      </c>
      <c r="J174" s="98">
        <f t="shared" si="2"/>
        <v>-0.25714955618605018</v>
      </c>
      <c r="K174" s="98"/>
    </row>
    <row r="175" spans="2:11">
      <c r="B175" s="92">
        <v>41791</v>
      </c>
      <c r="C175" s="85" t="s">
        <v>231</v>
      </c>
      <c r="D175" s="85" t="s">
        <v>424</v>
      </c>
      <c r="E175" s="85" t="s">
        <v>425</v>
      </c>
      <c r="F175" s="85" t="s">
        <v>429</v>
      </c>
      <c r="G175" s="98">
        <v>383132730</v>
      </c>
      <c r="H175" s="134">
        <v>803136107</v>
      </c>
      <c r="I175" s="145">
        <f>+IF(E175="CND",VLOOKUP(C175,Ejemplo_Servicios!$B$9:$R$162,14,FALSE),IF(E175="CSV",VLOOKUP(C175,Ejemplo_Servicios!$B$9:$R$162,15,FALSE),IF(E175="SIC",VLOOKUP(C174,Ejemplo_Servicios!$B$9:$R$162,17,FALSE),0)))</f>
        <v>383132729.60645938</v>
      </c>
      <c r="J175" s="98">
        <f t="shared" si="2"/>
        <v>-0.39354062080383301</v>
      </c>
      <c r="K175" s="98"/>
    </row>
    <row r="176" spans="2:11">
      <c r="B176" s="92">
        <v>41791</v>
      </c>
      <c r="C176" s="85" t="s">
        <v>231</v>
      </c>
      <c r="D176" s="85" t="s">
        <v>424</v>
      </c>
      <c r="E176" s="85" t="s">
        <v>427</v>
      </c>
      <c r="F176" s="85" t="s">
        <v>429</v>
      </c>
      <c r="G176" s="98">
        <v>136833118</v>
      </c>
      <c r="H176" s="134">
        <v>803136107</v>
      </c>
      <c r="I176" s="145">
        <f>+IF(E176="CND",VLOOKUP(C176,Ejemplo_Servicios!$B$9:$R$162,14,FALSE),IF(E176="CSV",VLOOKUP(C176,Ejemplo_Servicios!$B$9:$R$162,15,FALSE),IF(E176="SIC",VLOOKUP(C175,Ejemplo_Servicios!$B$9:$R$162,17,FALSE),0)))</f>
        <v>136833117.71659264</v>
      </c>
      <c r="J176" s="98">
        <f t="shared" si="2"/>
        <v>-0.28340736031532288</v>
      </c>
      <c r="K176" s="98"/>
    </row>
    <row r="177" spans="2:11">
      <c r="B177" s="92">
        <v>41791</v>
      </c>
      <c r="C177" s="85" t="s">
        <v>231</v>
      </c>
      <c r="D177" s="85" t="s">
        <v>424</v>
      </c>
      <c r="E177" s="85" t="s">
        <v>428</v>
      </c>
      <c r="F177" s="85" t="s">
        <v>429</v>
      </c>
      <c r="G177" s="98">
        <v>136833118</v>
      </c>
      <c r="H177" s="134">
        <v>803136107</v>
      </c>
      <c r="I177" s="145">
        <f>+IF(E177="CND",VLOOKUP(C177,Ejemplo_Servicios!$B$9:$R$162,14,FALSE),IF(E177="CSV",VLOOKUP(C177,Ejemplo_Servicios!$B$9:$R$162,15,FALSE),IF(E177="SIC",VLOOKUP(C176,Ejemplo_Servicios!$B$9:$R$162,17,FALSE),0)))</f>
        <v>136833117.71659264</v>
      </c>
      <c r="J177" s="98">
        <f t="shared" si="2"/>
        <v>-0.28340736031532288</v>
      </c>
      <c r="K177" s="98"/>
    </row>
    <row r="178" spans="2:11">
      <c r="B178" s="92">
        <v>41791</v>
      </c>
      <c r="C178" s="85" t="s">
        <v>253</v>
      </c>
      <c r="D178" s="85" t="s">
        <v>424</v>
      </c>
      <c r="E178" s="85" t="s">
        <v>425</v>
      </c>
      <c r="F178" s="85" t="s">
        <v>426</v>
      </c>
      <c r="G178" s="98">
        <v>625783280</v>
      </c>
      <c r="H178" s="134">
        <v>3246000</v>
      </c>
      <c r="I178" s="145">
        <f>+IF(E178="CND",VLOOKUP(C178,Ejemplo_Servicios!$B$9:$R$162,14,FALSE),IF(E178="CSV",VLOOKUP(C178,Ejemplo_Servicios!$B$9:$R$162,15,FALSE),IF(E178="SIC",VLOOKUP(C177,Ejemplo_Servicios!$B$9:$R$162,17,FALSE),0)))</f>
        <v>625783279.80568624</v>
      </c>
      <c r="J178" s="98">
        <f t="shared" si="2"/>
        <v>-0.19431376457214355</v>
      </c>
      <c r="K178" s="98"/>
    </row>
    <row r="179" spans="2:11">
      <c r="B179" s="92">
        <v>41791</v>
      </c>
      <c r="C179" s="85" t="s">
        <v>253</v>
      </c>
      <c r="D179" s="85" t="s">
        <v>424</v>
      </c>
      <c r="E179" s="85" t="s">
        <v>427</v>
      </c>
      <c r="F179" s="85" t="s">
        <v>426</v>
      </c>
      <c r="G179" s="98">
        <v>223494029</v>
      </c>
      <c r="H179" s="134">
        <v>3246000</v>
      </c>
      <c r="I179" s="145">
        <f>+IF(E179="CND",VLOOKUP(C179,Ejemplo_Servicios!$B$9:$R$162,14,FALSE),IF(E179="CSV",VLOOKUP(C179,Ejemplo_Servicios!$B$9:$R$162,15,FALSE),IF(E179="SIC",VLOOKUP(C178,Ejemplo_Servicios!$B$9:$R$162,17,FALSE),0)))</f>
        <v>223494028.50203082</v>
      </c>
      <c r="J179" s="98">
        <f t="shared" si="2"/>
        <v>-0.49796918034553528</v>
      </c>
      <c r="K179" s="98"/>
    </row>
    <row r="180" spans="2:11">
      <c r="B180" s="92">
        <v>41791</v>
      </c>
      <c r="C180" s="85" t="s">
        <v>253</v>
      </c>
      <c r="D180" s="85" t="s">
        <v>424</v>
      </c>
      <c r="E180" s="85" t="s">
        <v>430</v>
      </c>
      <c r="F180" s="85" t="s">
        <v>431</v>
      </c>
      <c r="G180" s="98">
        <v>1067779828</v>
      </c>
      <c r="H180" s="134">
        <v>0</v>
      </c>
      <c r="I180" s="146">
        <f>+G180</f>
        <v>1067779828</v>
      </c>
      <c r="J180" s="98">
        <f t="shared" si="2"/>
        <v>0</v>
      </c>
      <c r="K180" s="98" t="s">
        <v>432</v>
      </c>
    </row>
    <row r="181" spans="2:11">
      <c r="B181" s="92">
        <v>41791</v>
      </c>
      <c r="C181" s="85" t="s">
        <v>253</v>
      </c>
      <c r="D181" s="85" t="s">
        <v>424</v>
      </c>
      <c r="E181" s="85" t="s">
        <v>428</v>
      </c>
      <c r="F181" s="85" t="s">
        <v>426</v>
      </c>
      <c r="G181" s="98">
        <v>246193129</v>
      </c>
      <c r="H181" s="134">
        <v>3246000</v>
      </c>
      <c r="I181" s="145">
        <f>+IF(E181="CND",VLOOKUP(C181,Ejemplo_Servicios!$B$9:$R$162,14,FALSE),IF(E181="CSV",VLOOKUP(C181,Ejemplo_Servicios!$B$9:$R$162,15,FALSE),IF(E181="SIC",VLOOKUP(C180,Ejemplo_Servicios!$B$9:$R$162,17,FALSE),0)))</f>
        <v>246193128.56709975</v>
      </c>
      <c r="J181" s="98">
        <f t="shared" si="2"/>
        <v>-0.43290024995803833</v>
      </c>
      <c r="K181" s="98"/>
    </row>
    <row r="182" spans="2:11">
      <c r="B182" s="92">
        <v>41791</v>
      </c>
      <c r="C182" s="85" t="s">
        <v>178</v>
      </c>
      <c r="D182" s="85" t="s">
        <v>424</v>
      </c>
      <c r="E182" s="85" t="s">
        <v>425</v>
      </c>
      <c r="F182" s="85" t="s">
        <v>429</v>
      </c>
      <c r="G182" s="98">
        <v>73855672</v>
      </c>
      <c r="H182" s="134">
        <v>154818820</v>
      </c>
      <c r="I182" s="145">
        <f>+IF(E182="CND",VLOOKUP(C182,Ejemplo_Servicios!$B$9:$R$162,14,FALSE),IF(E182="CSV",VLOOKUP(C182,Ejemplo_Servicios!$B$9:$R$162,15,FALSE),IF(E182="SIC",VLOOKUP(C181,Ejemplo_Servicios!$B$9:$R$162,17,FALSE),0)))</f>
        <v>73855672.169564039</v>
      </c>
      <c r="J182" s="98">
        <f t="shared" si="2"/>
        <v>0.16956403851509094</v>
      </c>
      <c r="K182" s="98"/>
    </row>
    <row r="183" spans="2:11">
      <c r="B183" s="92">
        <v>41791</v>
      </c>
      <c r="C183" s="85" t="s">
        <v>178</v>
      </c>
      <c r="D183" s="85" t="s">
        <v>424</v>
      </c>
      <c r="E183" s="85" t="s">
        <v>427</v>
      </c>
      <c r="F183" s="85" t="s">
        <v>429</v>
      </c>
      <c r="G183" s="98">
        <v>26377026</v>
      </c>
      <c r="H183" s="134">
        <v>154818820</v>
      </c>
      <c r="I183" s="145">
        <f>+IF(E183="CND",VLOOKUP(C183,Ejemplo_Servicios!$B$9:$R$162,14,FALSE),IF(E183="CSV",VLOOKUP(C183,Ejemplo_Servicios!$B$9:$R$162,15,FALSE),IF(E183="SIC",VLOOKUP(C182,Ejemplo_Servicios!$B$9:$R$162,17,FALSE),0)))</f>
        <v>26377025.7748443</v>
      </c>
      <c r="J183" s="98">
        <f t="shared" si="2"/>
        <v>-0.22515569999814034</v>
      </c>
      <c r="K183" s="98"/>
    </row>
    <row r="184" spans="2:11">
      <c r="B184" s="92">
        <v>41791</v>
      </c>
      <c r="C184" s="85" t="s">
        <v>178</v>
      </c>
      <c r="D184" s="85" t="s">
        <v>424</v>
      </c>
      <c r="E184" s="85" t="s">
        <v>428</v>
      </c>
      <c r="F184" s="85" t="s">
        <v>429</v>
      </c>
      <c r="G184" s="98">
        <v>26377026</v>
      </c>
      <c r="H184" s="134">
        <v>154818820</v>
      </c>
      <c r="I184" s="145">
        <f>+IF(E184="CND",VLOOKUP(C184,Ejemplo_Servicios!$B$9:$R$162,14,FALSE),IF(E184="CSV",VLOOKUP(C184,Ejemplo_Servicios!$B$9:$R$162,15,FALSE),IF(E184="SIC",VLOOKUP(C183,Ejemplo_Servicios!$B$9:$R$162,17,FALSE),0)))</f>
        <v>26377025.7748443</v>
      </c>
      <c r="J184" s="98">
        <f t="shared" si="2"/>
        <v>-0.22515569999814034</v>
      </c>
      <c r="K184" s="98"/>
    </row>
    <row r="185" spans="2:11">
      <c r="B185" s="92">
        <v>41791</v>
      </c>
      <c r="C185" s="85" t="s">
        <v>252</v>
      </c>
      <c r="D185" s="85" t="s">
        <v>424</v>
      </c>
      <c r="E185" s="85" t="s">
        <v>425</v>
      </c>
      <c r="F185" s="85" t="s">
        <v>426</v>
      </c>
      <c r="G185" s="98">
        <v>191937700</v>
      </c>
      <c r="H185" s="134">
        <v>995600</v>
      </c>
      <c r="I185" s="145">
        <f>+IF(E185="CND",VLOOKUP(C185,Ejemplo_Servicios!$B$9:$R$162,14,FALSE),IF(E185="CSV",VLOOKUP(C185,Ejemplo_Servicios!$B$9:$R$162,15,FALSE),IF(E185="SIC",VLOOKUP(C184,Ejemplo_Servicios!$B$9:$R$162,17,FALSE),0)))</f>
        <v>191937700.49082902</v>
      </c>
      <c r="J185" s="98">
        <f t="shared" si="2"/>
        <v>0.49082902073860168</v>
      </c>
      <c r="K185" s="98"/>
    </row>
    <row r="186" spans="2:11">
      <c r="B186" s="92">
        <v>41791</v>
      </c>
      <c r="C186" s="85" t="s">
        <v>252</v>
      </c>
      <c r="D186" s="85" t="s">
        <v>424</v>
      </c>
      <c r="E186" s="85" t="s">
        <v>427</v>
      </c>
      <c r="F186" s="85" t="s">
        <v>426</v>
      </c>
      <c r="G186" s="98">
        <v>68549179</v>
      </c>
      <c r="H186" s="134">
        <v>995600</v>
      </c>
      <c r="I186" s="145">
        <f>+IF(E186="CND",VLOOKUP(C186,Ejemplo_Servicios!$B$9:$R$162,14,FALSE),IF(E186="CSV",VLOOKUP(C186,Ejemplo_Servicios!$B$9:$R$162,15,FALSE),IF(E186="SIC",VLOOKUP(C185,Ejemplo_Servicios!$B$9:$R$162,17,FALSE),0)))</f>
        <v>68549178.746724665</v>
      </c>
      <c r="J186" s="98">
        <f t="shared" si="2"/>
        <v>-0.25327533483505249</v>
      </c>
      <c r="K186" s="98"/>
    </row>
    <row r="187" spans="2:11">
      <c r="B187" s="92">
        <v>41791</v>
      </c>
      <c r="C187" s="85" t="s">
        <v>252</v>
      </c>
      <c r="D187" s="85" t="s">
        <v>424</v>
      </c>
      <c r="E187" s="85" t="s">
        <v>430</v>
      </c>
      <c r="F187" s="85" t="s">
        <v>431</v>
      </c>
      <c r="G187" s="98">
        <v>200917659</v>
      </c>
      <c r="H187" s="134">
        <v>0</v>
      </c>
      <c r="I187" s="146">
        <f>+G187</f>
        <v>200917659</v>
      </c>
      <c r="J187" s="98">
        <f t="shared" si="2"/>
        <v>0</v>
      </c>
      <c r="K187" s="98" t="s">
        <v>432</v>
      </c>
    </row>
    <row r="188" spans="2:11">
      <c r="B188" s="92">
        <v>41791</v>
      </c>
      <c r="C188" s="85" t="s">
        <v>252</v>
      </c>
      <c r="D188" s="85" t="s">
        <v>424</v>
      </c>
      <c r="E188" s="85" t="s">
        <v>428</v>
      </c>
      <c r="F188" s="85" t="s">
        <v>426</v>
      </c>
      <c r="G188" s="98">
        <v>276639008</v>
      </c>
      <c r="H188" s="134">
        <v>995600</v>
      </c>
      <c r="I188" s="145">
        <f>+IF(E188="CND",VLOOKUP(C188,Ejemplo_Servicios!$B$9:$R$162,14,FALSE),IF(E188="CSV",VLOOKUP(C188,Ejemplo_Servicios!$B$9:$R$162,15,FALSE),IF(E188="SIC",VLOOKUP(C187,Ejemplo_Servicios!$B$9:$R$162,17,FALSE),0)))</f>
        <v>276639007.67343128</v>
      </c>
      <c r="J188" s="98">
        <f t="shared" si="2"/>
        <v>-0.32656872272491455</v>
      </c>
      <c r="K188" s="98"/>
    </row>
    <row r="189" spans="2:11">
      <c r="B189" s="92">
        <v>41791</v>
      </c>
      <c r="C189" s="85" t="s">
        <v>145</v>
      </c>
      <c r="D189" s="85" t="s">
        <v>424</v>
      </c>
      <c r="E189" s="85" t="s">
        <v>425</v>
      </c>
      <c r="F189" s="85" t="s">
        <v>429</v>
      </c>
      <c r="G189" s="98">
        <v>2281376</v>
      </c>
      <c r="H189" s="134">
        <v>4782299</v>
      </c>
      <c r="I189" s="145">
        <f>+IF(E189="CND",VLOOKUP(C189,Ejemplo_Servicios!$B$9:$R$162,14,FALSE),IF(E189="CSV",VLOOKUP(C189,Ejemplo_Servicios!$B$9:$R$162,15,FALSE),IF(E189="SIC",VLOOKUP(C188,Ejemplo_Servicios!$B$9:$R$162,17,FALSE),0)))</f>
        <v>2281375.8522618264</v>
      </c>
      <c r="J189" s="98">
        <f t="shared" si="2"/>
        <v>-0.14773817360401154</v>
      </c>
      <c r="K189" s="98"/>
    </row>
    <row r="190" spans="2:11">
      <c r="B190" s="92">
        <v>41791</v>
      </c>
      <c r="C190" s="85" t="s">
        <v>145</v>
      </c>
      <c r="D190" s="85" t="s">
        <v>424</v>
      </c>
      <c r="E190" s="85" t="s">
        <v>427</v>
      </c>
      <c r="F190" s="85" t="s">
        <v>429</v>
      </c>
      <c r="G190" s="98">
        <v>814777</v>
      </c>
      <c r="H190" s="134">
        <v>4782299</v>
      </c>
      <c r="I190" s="145">
        <f>+IF(E190="CND",VLOOKUP(C190,Ejemplo_Servicios!$B$9:$R$162,14,FALSE),IF(E190="CSV",VLOOKUP(C190,Ejemplo_Servicios!$B$9:$R$162,15,FALSE),IF(E190="SIC",VLOOKUP(C189,Ejemplo_Servicios!$B$9:$R$162,17,FALSE),0)))</f>
        <v>814777.09009350929</v>
      </c>
      <c r="J190" s="98">
        <f t="shared" si="2"/>
        <v>9.0093509294092655E-2</v>
      </c>
      <c r="K190" s="98"/>
    </row>
    <row r="191" spans="2:11">
      <c r="B191" s="92">
        <v>41791</v>
      </c>
      <c r="C191" s="85" t="s">
        <v>145</v>
      </c>
      <c r="D191" s="85" t="s">
        <v>424</v>
      </c>
      <c r="E191" s="85" t="s">
        <v>428</v>
      </c>
      <c r="F191" s="85" t="s">
        <v>429</v>
      </c>
      <c r="G191" s="98">
        <v>814777</v>
      </c>
      <c r="H191" s="134">
        <v>4782299</v>
      </c>
      <c r="I191" s="145">
        <f>+IF(E191="CND",VLOOKUP(C191,Ejemplo_Servicios!$B$9:$R$162,14,FALSE),IF(E191="CSV",VLOOKUP(C191,Ejemplo_Servicios!$B$9:$R$162,15,FALSE),IF(E191="SIC",VLOOKUP(C190,Ejemplo_Servicios!$B$9:$R$162,17,FALSE),0)))</f>
        <v>814777.09009350929</v>
      </c>
      <c r="J191" s="98">
        <f t="shared" si="2"/>
        <v>9.0093509294092655E-2</v>
      </c>
      <c r="K191" s="98"/>
    </row>
    <row r="192" spans="2:11">
      <c r="B192" s="92">
        <v>41791</v>
      </c>
      <c r="C192" s="85" t="s">
        <v>217</v>
      </c>
      <c r="D192" s="85" t="s">
        <v>424</v>
      </c>
      <c r="E192" s="85" t="s">
        <v>425</v>
      </c>
      <c r="F192" s="85" t="s">
        <v>426</v>
      </c>
      <c r="G192" s="98">
        <v>385572</v>
      </c>
      <c r="H192" s="134">
        <v>2000</v>
      </c>
      <c r="I192" s="145">
        <f>+IF(E192="CND",VLOOKUP(C192,Ejemplo_Servicios!$B$9:$R$162,14,FALSE),IF(E192="CSV",VLOOKUP(C192,Ejemplo_Servicios!$B$9:$R$162,15,FALSE),IF(E192="SIC",VLOOKUP(C191,Ejemplo_Servicios!$B$9:$R$162,17,FALSE),0)))</f>
        <v>385571.9174182986</v>
      </c>
      <c r="J192" s="98">
        <f t="shared" si="2"/>
        <v>-8.2581701397430152E-2</v>
      </c>
      <c r="K192" s="98"/>
    </row>
    <row r="193" spans="2:11">
      <c r="B193" s="92">
        <v>41791</v>
      </c>
      <c r="C193" s="85" t="s">
        <v>217</v>
      </c>
      <c r="D193" s="85" t="s">
        <v>424</v>
      </c>
      <c r="E193" s="85" t="s">
        <v>427</v>
      </c>
      <c r="F193" s="85" t="s">
        <v>426</v>
      </c>
      <c r="G193" s="98">
        <v>137704</v>
      </c>
      <c r="H193" s="134">
        <v>2000</v>
      </c>
      <c r="I193" s="145">
        <f>+IF(E193="CND",VLOOKUP(C193,Ejemplo_Servicios!$B$9:$R$162,14,FALSE),IF(E193="CSV",VLOOKUP(C193,Ejemplo_Servicios!$B$9:$R$162,15,FALSE),IF(E193="SIC",VLOOKUP(C192,Ejemplo_Servicios!$B$9:$R$162,17,FALSE),0)))</f>
        <v>137704.25622082094</v>
      </c>
      <c r="J193" s="98">
        <f t="shared" si="2"/>
        <v>0.2562208209419623</v>
      </c>
      <c r="K193" s="98"/>
    </row>
    <row r="194" spans="2:11">
      <c r="B194" s="92">
        <v>41791</v>
      </c>
      <c r="C194" s="85" t="s">
        <v>217</v>
      </c>
      <c r="D194" s="85" t="s">
        <v>424</v>
      </c>
      <c r="E194" s="85" t="s">
        <v>428</v>
      </c>
      <c r="F194" s="85" t="s">
        <v>426</v>
      </c>
      <c r="G194" s="98">
        <v>137704</v>
      </c>
      <c r="H194" s="134">
        <v>2000</v>
      </c>
      <c r="I194" s="145">
        <f>+IF(E194="CND",VLOOKUP(C194,Ejemplo_Servicios!$B$9:$R$162,14,FALSE),IF(E194="CSV",VLOOKUP(C194,Ejemplo_Servicios!$B$9:$R$162,15,FALSE),IF(E194="SIC",VLOOKUP(C193,Ejemplo_Servicios!$B$9:$R$162,17,FALSE),0)))</f>
        <v>137704.25622082094</v>
      </c>
      <c r="J194" s="98">
        <f t="shared" si="2"/>
        <v>0.2562208209419623</v>
      </c>
      <c r="K194" s="98"/>
    </row>
    <row r="195" spans="2:11">
      <c r="B195" s="92">
        <v>41791</v>
      </c>
      <c r="C195" s="85" t="s">
        <v>248</v>
      </c>
      <c r="D195" s="85" t="s">
        <v>424</v>
      </c>
      <c r="E195" s="85" t="s">
        <v>425</v>
      </c>
      <c r="F195" s="85" t="s">
        <v>429</v>
      </c>
      <c r="G195" s="98">
        <v>29362161</v>
      </c>
      <c r="H195" s="134">
        <v>61549979</v>
      </c>
      <c r="I195" s="145">
        <f>+IF(E195="CND",VLOOKUP(C195,Ejemplo_Servicios!$B$9:$R$162,14,FALSE),IF(E195="CSV",VLOOKUP(C195,Ejemplo_Servicios!$B$9:$R$162,15,FALSE),IF(E195="SIC",VLOOKUP(C194,Ejemplo_Servicios!$B$9:$R$162,17,FALSE),0)))</f>
        <v>29362160.924034789</v>
      </c>
      <c r="J195" s="98">
        <f t="shared" si="2"/>
        <v>-7.5965210795402527E-2</v>
      </c>
      <c r="K195" s="98"/>
    </row>
    <row r="196" spans="2:11">
      <c r="B196" s="92">
        <v>41791</v>
      </c>
      <c r="C196" s="85" t="s">
        <v>248</v>
      </c>
      <c r="D196" s="85" t="s">
        <v>424</v>
      </c>
      <c r="E196" s="85" t="s">
        <v>427</v>
      </c>
      <c r="F196" s="85" t="s">
        <v>429</v>
      </c>
      <c r="G196" s="98">
        <v>10486486</v>
      </c>
      <c r="H196" s="134">
        <v>61549979</v>
      </c>
      <c r="I196" s="145">
        <f>+IF(E196="CND",VLOOKUP(C196,Ejemplo_Servicios!$B$9:$R$162,14,FALSE),IF(E196="CSV",VLOOKUP(C196,Ejemplo_Servicios!$B$9:$R$162,15,FALSE),IF(E196="SIC",VLOOKUP(C195,Ejemplo_Servicios!$B$9:$R$162,17,FALSE),0)))</f>
        <v>10486486.044298138</v>
      </c>
      <c r="J196" s="98">
        <f t="shared" si="2"/>
        <v>4.4298138469457626E-2</v>
      </c>
      <c r="K196" s="98"/>
    </row>
    <row r="197" spans="2:11">
      <c r="B197" s="92">
        <v>41791</v>
      </c>
      <c r="C197" s="85" t="s">
        <v>248</v>
      </c>
      <c r="D197" s="85" t="s">
        <v>424</v>
      </c>
      <c r="E197" s="85" t="s">
        <v>428</v>
      </c>
      <c r="F197" s="85" t="s">
        <v>429</v>
      </c>
      <c r="G197" s="98">
        <v>10486486</v>
      </c>
      <c r="H197" s="134">
        <v>61549979</v>
      </c>
      <c r="I197" s="145">
        <f>+IF(E197="CND",VLOOKUP(C197,Ejemplo_Servicios!$B$9:$R$162,14,FALSE),IF(E197="CSV",VLOOKUP(C197,Ejemplo_Servicios!$B$9:$R$162,15,FALSE),IF(E197="SIC",VLOOKUP(C196,Ejemplo_Servicios!$B$9:$R$162,17,FALSE),0)))</f>
        <v>10486486.044298138</v>
      </c>
      <c r="J197" s="98">
        <f t="shared" si="2"/>
        <v>4.4298138469457626E-2</v>
      </c>
      <c r="K197" s="98"/>
    </row>
    <row r="198" spans="2:11">
      <c r="B198" s="92">
        <v>41791</v>
      </c>
      <c r="C198" s="85" t="s">
        <v>201</v>
      </c>
      <c r="D198" s="85" t="s">
        <v>424</v>
      </c>
      <c r="E198" s="85" t="s">
        <v>425</v>
      </c>
      <c r="F198" s="85" t="s">
        <v>429</v>
      </c>
      <c r="G198" s="98">
        <v>78773676</v>
      </c>
      <c r="H198" s="134">
        <v>165128110</v>
      </c>
      <c r="I198" s="145">
        <f>+IF(E198="CND",VLOOKUP(C198,Ejemplo_Servicios!$B$9:$R$162,14,FALSE),IF(E198="CSV",VLOOKUP(C198,Ejemplo_Servicios!$B$9:$R$162,15,FALSE),IF(E198="SIC",VLOOKUP(C197,Ejemplo_Servicios!$B$9:$R$162,17,FALSE),0)))</f>
        <v>78773676.038758308</v>
      </c>
      <c r="J198" s="98">
        <f t="shared" si="2"/>
        <v>3.8758307695388794E-2</v>
      </c>
      <c r="K198" s="98"/>
    </row>
    <row r="199" spans="2:11">
      <c r="B199" s="92">
        <v>41791</v>
      </c>
      <c r="C199" s="85" t="s">
        <v>201</v>
      </c>
      <c r="D199" s="85" t="s">
        <v>424</v>
      </c>
      <c r="E199" s="85" t="s">
        <v>427</v>
      </c>
      <c r="F199" s="85" t="s">
        <v>429</v>
      </c>
      <c r="G199" s="98">
        <v>28133456</v>
      </c>
      <c r="H199" s="134">
        <v>165128110</v>
      </c>
      <c r="I199" s="145">
        <f>+IF(E199="CND",VLOOKUP(C199,Ejemplo_Servicios!$B$9:$R$162,14,FALSE),IF(E199="CSV",VLOOKUP(C199,Ejemplo_Servicios!$B$9:$R$162,15,FALSE),IF(E199="SIC",VLOOKUP(C198,Ejemplo_Servicios!$B$9:$R$162,17,FALSE),0)))</f>
        <v>28133455.728127975</v>
      </c>
      <c r="J199" s="98">
        <f t="shared" si="2"/>
        <v>-0.27187202498316765</v>
      </c>
      <c r="K199" s="98"/>
    </row>
    <row r="200" spans="2:11">
      <c r="B200" s="92">
        <v>41791</v>
      </c>
      <c r="C200" s="85" t="s">
        <v>201</v>
      </c>
      <c r="D200" s="85" t="s">
        <v>424</v>
      </c>
      <c r="E200" s="85" t="s">
        <v>428</v>
      </c>
      <c r="F200" s="85" t="s">
        <v>429</v>
      </c>
      <c r="G200" s="98">
        <v>28133456</v>
      </c>
      <c r="H200" s="134">
        <v>165128110</v>
      </c>
      <c r="I200" s="145">
        <f>+IF(E200="CND",VLOOKUP(C200,Ejemplo_Servicios!$B$9:$R$162,14,FALSE),IF(E200="CSV",VLOOKUP(C200,Ejemplo_Servicios!$B$9:$R$162,15,FALSE),IF(E200="SIC",VLOOKUP(C199,Ejemplo_Servicios!$B$9:$R$162,17,FALSE),0)))</f>
        <v>28133455.728127975</v>
      </c>
      <c r="J200" s="98">
        <f t="shared" si="2"/>
        <v>-0.27187202498316765</v>
      </c>
      <c r="K200" s="98"/>
    </row>
    <row r="201" spans="2:11">
      <c r="B201" s="92">
        <v>41791</v>
      </c>
      <c r="C201" s="85" t="s">
        <v>131</v>
      </c>
      <c r="D201" s="85" t="s">
        <v>424</v>
      </c>
      <c r="E201" s="85" t="s">
        <v>425</v>
      </c>
      <c r="F201" s="85" t="s">
        <v>426</v>
      </c>
      <c r="G201" s="98">
        <v>14073375</v>
      </c>
      <c r="H201" s="134">
        <v>73000</v>
      </c>
      <c r="I201" s="145">
        <f>+IF(E201="CND",VLOOKUP(C201,Ejemplo_Servicios!$B$9:$R$162,14,FALSE),IF(E201="CSV",VLOOKUP(C201,Ejemplo_Servicios!$B$9:$R$162,15,FALSE),IF(E201="SIC",VLOOKUP(C200,Ejemplo_Servicios!$B$9:$R$162,17,FALSE),0)))</f>
        <v>14073374.985767899</v>
      </c>
      <c r="J201" s="98">
        <f t="shared" ref="J201:J264" si="3">+I201-G201</f>
        <v>-1.4232100918889046E-2</v>
      </c>
      <c r="K201" s="98"/>
    </row>
    <row r="202" spans="2:11">
      <c r="B202" s="92">
        <v>41791</v>
      </c>
      <c r="C202" s="85" t="s">
        <v>131</v>
      </c>
      <c r="D202" s="85" t="s">
        <v>424</v>
      </c>
      <c r="E202" s="85" t="s">
        <v>427</v>
      </c>
      <c r="F202" s="85" t="s">
        <v>426</v>
      </c>
      <c r="G202" s="98">
        <v>5026205</v>
      </c>
      <c r="H202" s="134">
        <v>73000</v>
      </c>
      <c r="I202" s="145">
        <f>+IF(E202="CND",VLOOKUP(C202,Ejemplo_Servicios!$B$9:$R$162,14,FALSE),IF(E202="CSV",VLOOKUP(C202,Ejemplo_Servicios!$B$9:$R$162,15,FALSE),IF(E202="SIC",VLOOKUP(C201,Ejemplo_Servicios!$B$9:$R$162,17,FALSE),0)))</f>
        <v>5026205.3520599641</v>
      </c>
      <c r="J202" s="98">
        <f t="shared" si="3"/>
        <v>0.35205996409058571</v>
      </c>
      <c r="K202" s="98"/>
    </row>
    <row r="203" spans="2:11">
      <c r="B203" s="92">
        <v>41791</v>
      </c>
      <c r="C203" s="85" t="s">
        <v>131</v>
      </c>
      <c r="D203" s="85" t="s">
        <v>424</v>
      </c>
      <c r="E203" s="85" t="s">
        <v>428</v>
      </c>
      <c r="F203" s="85" t="s">
        <v>426</v>
      </c>
      <c r="G203" s="98">
        <v>5026205</v>
      </c>
      <c r="H203" s="134">
        <v>73000</v>
      </c>
      <c r="I203" s="145">
        <f>+IF(E203="CND",VLOOKUP(C203,Ejemplo_Servicios!$B$9:$R$162,14,FALSE),IF(E203="CSV",VLOOKUP(C203,Ejemplo_Servicios!$B$9:$R$162,15,FALSE),IF(E203="SIC",VLOOKUP(C202,Ejemplo_Servicios!$B$9:$R$162,17,FALSE),0)))</f>
        <v>5026205.3520599641</v>
      </c>
      <c r="J203" s="98">
        <f t="shared" si="3"/>
        <v>0.35205996409058571</v>
      </c>
      <c r="K203" s="98"/>
    </row>
    <row r="204" spans="2:11">
      <c r="B204" s="92">
        <v>41791</v>
      </c>
      <c r="C204" s="85" t="s">
        <v>125</v>
      </c>
      <c r="D204" s="85" t="s">
        <v>424</v>
      </c>
      <c r="E204" s="85" t="s">
        <v>425</v>
      </c>
      <c r="F204" s="85" t="s">
        <v>429</v>
      </c>
      <c r="G204" s="98">
        <v>16927697</v>
      </c>
      <c r="H204" s="134">
        <v>35484425</v>
      </c>
      <c r="I204" s="145">
        <f>+IF(E204="CND",VLOOKUP(C204,Ejemplo_Servicios!$B$9:$R$162,14,FALSE),IF(E204="CSV",VLOOKUP(C204,Ejemplo_Servicios!$B$9:$R$162,15,FALSE),IF(E204="SIC",VLOOKUP(C203,Ejemplo_Servicios!$B$9:$R$162,17,FALSE),0)))</f>
        <v>16927696.801686808</v>
      </c>
      <c r="J204" s="98">
        <f t="shared" si="3"/>
        <v>-0.19831319153308868</v>
      </c>
      <c r="K204" s="98"/>
    </row>
    <row r="205" spans="2:11">
      <c r="B205" s="92">
        <v>41791</v>
      </c>
      <c r="C205" s="85" t="s">
        <v>125</v>
      </c>
      <c r="D205" s="85" t="s">
        <v>424</v>
      </c>
      <c r="E205" s="85" t="s">
        <v>427</v>
      </c>
      <c r="F205" s="85" t="s">
        <v>429</v>
      </c>
      <c r="G205" s="98">
        <v>6045606</v>
      </c>
      <c r="H205" s="134">
        <v>35484425</v>
      </c>
      <c r="I205" s="145">
        <f>+IF(E205="CND",VLOOKUP(C205,Ejemplo_Servicios!$B$9:$R$162,14,FALSE),IF(E205="CSV",VLOOKUP(C205,Ejemplo_Servicios!$B$9:$R$162,15,FALSE),IF(E205="SIC",VLOOKUP(C204,Ejemplo_Servicios!$B$9:$R$162,17,FALSE),0)))</f>
        <v>6045606.0006024316</v>
      </c>
      <c r="J205" s="98">
        <f t="shared" si="3"/>
        <v>6.0243159532546997E-4</v>
      </c>
      <c r="K205" s="98"/>
    </row>
    <row r="206" spans="2:11">
      <c r="B206" s="92">
        <v>41791</v>
      </c>
      <c r="C206" s="85" t="s">
        <v>125</v>
      </c>
      <c r="D206" s="85" t="s">
        <v>424</v>
      </c>
      <c r="E206" s="85" t="s">
        <v>428</v>
      </c>
      <c r="F206" s="85" t="s">
        <v>429</v>
      </c>
      <c r="G206" s="98">
        <v>6045606</v>
      </c>
      <c r="H206" s="134">
        <v>35484425</v>
      </c>
      <c r="I206" s="145">
        <f>+IF(E206="CND",VLOOKUP(C206,Ejemplo_Servicios!$B$9:$R$162,14,FALSE),IF(E206="CSV",VLOOKUP(C206,Ejemplo_Servicios!$B$9:$R$162,15,FALSE),IF(E206="SIC",VLOOKUP(C205,Ejemplo_Servicios!$B$9:$R$162,17,FALSE),0)))</f>
        <v>6045606.0006024316</v>
      </c>
      <c r="J206" s="98">
        <f t="shared" si="3"/>
        <v>6.0243159532546997E-4</v>
      </c>
      <c r="K206" s="98"/>
    </row>
    <row r="207" spans="2:11">
      <c r="B207" s="92">
        <v>41791</v>
      </c>
      <c r="C207" s="85" t="s">
        <v>129</v>
      </c>
      <c r="D207" s="85" t="s">
        <v>424</v>
      </c>
      <c r="E207" s="85" t="s">
        <v>425</v>
      </c>
      <c r="F207" s="85" t="s">
        <v>426</v>
      </c>
      <c r="G207" s="98">
        <v>771144</v>
      </c>
      <c r="H207" s="134">
        <v>4000</v>
      </c>
      <c r="I207" s="145">
        <f>+IF(E207="CND",VLOOKUP(C207,Ejemplo_Servicios!$B$9:$R$162,14,FALSE),IF(E207="CSV",VLOOKUP(C207,Ejemplo_Servicios!$B$9:$R$162,15,FALSE),IF(E207="SIC",VLOOKUP(C206,Ejemplo_Servicios!$B$9:$R$162,17,FALSE),0)))</f>
        <v>771143.83483659721</v>
      </c>
      <c r="J207" s="98">
        <f t="shared" si="3"/>
        <v>-0.1651634027948603</v>
      </c>
      <c r="K207" s="98"/>
    </row>
    <row r="208" spans="2:11">
      <c r="B208" s="92">
        <v>41791</v>
      </c>
      <c r="C208" s="85" t="s">
        <v>129</v>
      </c>
      <c r="D208" s="85" t="s">
        <v>424</v>
      </c>
      <c r="E208" s="85" t="s">
        <v>427</v>
      </c>
      <c r="F208" s="85" t="s">
        <v>426</v>
      </c>
      <c r="G208" s="98">
        <v>275409</v>
      </c>
      <c r="H208" s="134">
        <v>4000</v>
      </c>
      <c r="I208" s="145">
        <f>+IF(E208="CND",VLOOKUP(C208,Ejemplo_Servicios!$B$9:$R$162,14,FALSE),IF(E208="CSV",VLOOKUP(C208,Ejemplo_Servicios!$B$9:$R$162,15,FALSE),IF(E208="SIC",VLOOKUP(C207,Ejemplo_Servicios!$B$9:$R$162,17,FALSE),0)))</f>
        <v>275408.51244164188</v>
      </c>
      <c r="J208" s="98">
        <f t="shared" si="3"/>
        <v>-0.4875583581160754</v>
      </c>
      <c r="K208" s="98"/>
    </row>
    <row r="209" spans="2:11">
      <c r="B209" s="92">
        <v>41791</v>
      </c>
      <c r="C209" s="85" t="s">
        <v>129</v>
      </c>
      <c r="D209" s="85" t="s">
        <v>424</v>
      </c>
      <c r="E209" s="85" t="s">
        <v>428</v>
      </c>
      <c r="F209" s="85" t="s">
        <v>426</v>
      </c>
      <c r="G209" s="98">
        <v>275409</v>
      </c>
      <c r="H209" s="134">
        <v>4000</v>
      </c>
      <c r="I209" s="145">
        <f>+IF(E209="CND",VLOOKUP(C209,Ejemplo_Servicios!$B$9:$R$162,14,FALSE),IF(E209="CSV",VLOOKUP(C209,Ejemplo_Servicios!$B$9:$R$162,15,FALSE),IF(E209="SIC",VLOOKUP(C208,Ejemplo_Servicios!$B$9:$R$162,17,FALSE),0)))</f>
        <v>275408.51244164188</v>
      </c>
      <c r="J209" s="98">
        <f t="shared" si="3"/>
        <v>-0.4875583581160754</v>
      </c>
      <c r="K209" s="98"/>
    </row>
    <row r="210" spans="2:11">
      <c r="B210" s="92">
        <v>41791</v>
      </c>
      <c r="C210" s="85" t="s">
        <v>179</v>
      </c>
      <c r="D210" s="85" t="s">
        <v>424</v>
      </c>
      <c r="E210" s="85" t="s">
        <v>425</v>
      </c>
      <c r="F210" s="85" t="s">
        <v>429</v>
      </c>
      <c r="G210" s="98">
        <v>492492</v>
      </c>
      <c r="H210" s="134">
        <v>1032378</v>
      </c>
      <c r="I210" s="145">
        <f>+IF(E210="CND",VLOOKUP(C210,Ejemplo_Servicios!$B$9:$R$162,14,FALSE),IF(E210="CSV",VLOOKUP(C210,Ejemplo_Servicios!$B$9:$R$162,15,FALSE),IF(E210="SIC",VLOOKUP(C209,Ejemplo_Servicios!$B$9:$R$162,17,FALSE),0)))</f>
        <v>492491.5137426111</v>
      </c>
      <c r="J210" s="98">
        <f t="shared" si="3"/>
        <v>-0.4862573888967745</v>
      </c>
      <c r="K210" s="98"/>
    </row>
    <row r="211" spans="2:11">
      <c r="B211" s="92">
        <v>41791</v>
      </c>
      <c r="C211" s="85" t="s">
        <v>179</v>
      </c>
      <c r="D211" s="85" t="s">
        <v>424</v>
      </c>
      <c r="E211" s="85" t="s">
        <v>427</v>
      </c>
      <c r="F211" s="85" t="s">
        <v>429</v>
      </c>
      <c r="G211" s="98">
        <v>175890</v>
      </c>
      <c r="H211" s="134">
        <v>1032378</v>
      </c>
      <c r="I211" s="145">
        <f>+IF(E211="CND",VLOOKUP(C211,Ejemplo_Servicios!$B$9:$R$162,14,FALSE),IF(E211="CSV",VLOOKUP(C211,Ejemplo_Servicios!$B$9:$R$162,15,FALSE),IF(E211="SIC",VLOOKUP(C210,Ejemplo_Servicios!$B$9:$R$162,17,FALSE),0)))</f>
        <v>175889.82633664683</v>
      </c>
      <c r="J211" s="98">
        <f t="shared" si="3"/>
        <v>-0.17366335316910408</v>
      </c>
      <c r="K211" s="98"/>
    </row>
    <row r="212" spans="2:11">
      <c r="B212" s="92">
        <v>41791</v>
      </c>
      <c r="C212" s="85" t="s">
        <v>179</v>
      </c>
      <c r="D212" s="85" t="s">
        <v>424</v>
      </c>
      <c r="E212" s="85" t="s">
        <v>428</v>
      </c>
      <c r="F212" s="85" t="s">
        <v>429</v>
      </c>
      <c r="G212" s="98">
        <v>175890</v>
      </c>
      <c r="H212" s="134">
        <v>1032378</v>
      </c>
      <c r="I212" s="145">
        <f>+IF(E212="CND",VLOOKUP(C212,Ejemplo_Servicios!$B$9:$R$162,14,FALSE),IF(E212="CSV",VLOOKUP(C212,Ejemplo_Servicios!$B$9:$R$162,15,FALSE),IF(E212="SIC",VLOOKUP(C211,Ejemplo_Servicios!$B$9:$R$162,17,FALSE),0)))</f>
        <v>175889.82633664683</v>
      </c>
      <c r="J212" s="98">
        <f t="shared" si="3"/>
        <v>-0.17366335316910408</v>
      </c>
      <c r="K212" s="98"/>
    </row>
    <row r="213" spans="2:11">
      <c r="B213" s="92">
        <v>41791</v>
      </c>
      <c r="C213" s="85" t="s">
        <v>434</v>
      </c>
      <c r="D213" s="85" t="s">
        <v>424</v>
      </c>
      <c r="E213" s="85" t="s">
        <v>430</v>
      </c>
      <c r="F213" s="85" t="s">
        <v>431</v>
      </c>
      <c r="G213" s="98">
        <v>-4913974107</v>
      </c>
      <c r="H213" s="134">
        <v>0</v>
      </c>
      <c r="I213" s="146">
        <f>+G213</f>
        <v>-4913974107</v>
      </c>
      <c r="J213" s="98">
        <f t="shared" si="3"/>
        <v>0</v>
      </c>
      <c r="K213" s="98" t="s">
        <v>432</v>
      </c>
    </row>
    <row r="214" spans="2:11">
      <c r="B214" s="92">
        <v>41791</v>
      </c>
      <c r="C214" s="85" t="s">
        <v>180</v>
      </c>
      <c r="D214" s="85" t="s">
        <v>424</v>
      </c>
      <c r="E214" s="85" t="s">
        <v>425</v>
      </c>
      <c r="F214" s="85" t="s">
        <v>429</v>
      </c>
      <c r="G214" s="98">
        <v>718754</v>
      </c>
      <c r="H214" s="134">
        <v>1506677</v>
      </c>
      <c r="I214" s="145">
        <f>+IF(E214="CND",VLOOKUP(C214,Ejemplo_Servicios!$B$9:$R$162,14,FALSE),IF(E214="CSV",VLOOKUP(C214,Ejemplo_Servicios!$B$9:$R$162,15,FALSE),IF(E214="SIC",VLOOKUP(C213,Ejemplo_Servicios!$B$9:$R$162,17,FALSE),0)))</f>
        <v>718753.88285950257</v>
      </c>
      <c r="J214" s="98">
        <f t="shared" si="3"/>
        <v>-0.1171404974302277</v>
      </c>
      <c r="K214" s="98"/>
    </row>
    <row r="215" spans="2:11">
      <c r="B215" s="92">
        <v>41791</v>
      </c>
      <c r="C215" s="85" t="s">
        <v>180</v>
      </c>
      <c r="D215" s="85" t="s">
        <v>424</v>
      </c>
      <c r="E215" s="85" t="s">
        <v>427</v>
      </c>
      <c r="F215" s="85" t="s">
        <v>429</v>
      </c>
      <c r="G215" s="98">
        <v>256698</v>
      </c>
      <c r="H215" s="134">
        <v>1506677</v>
      </c>
      <c r="I215" s="145">
        <f>+IF(E215="CND",VLOOKUP(C215,Ejemplo_Servicios!$B$9:$R$162,14,FALSE),IF(E215="CSV",VLOOKUP(C215,Ejemplo_Servicios!$B$9:$R$162,15,FALSE),IF(E215="SIC",VLOOKUP(C214,Ejemplo_Servicios!$B$9:$R$162,17,FALSE),0)))</f>
        <v>256697.8153069652</v>
      </c>
      <c r="J215" s="98">
        <f t="shared" si="3"/>
        <v>-0.18469303479650989</v>
      </c>
      <c r="K215" s="98"/>
    </row>
    <row r="216" spans="2:11">
      <c r="B216" s="92">
        <v>41791</v>
      </c>
      <c r="C216" s="85" t="s">
        <v>180</v>
      </c>
      <c r="D216" s="85" t="s">
        <v>424</v>
      </c>
      <c r="E216" s="85" t="s">
        <v>428</v>
      </c>
      <c r="F216" s="85" t="s">
        <v>429</v>
      </c>
      <c r="G216" s="98">
        <v>256698</v>
      </c>
      <c r="H216" s="134">
        <v>1506677</v>
      </c>
      <c r="I216" s="145">
        <f>+IF(E216="CND",VLOOKUP(C216,Ejemplo_Servicios!$B$9:$R$162,14,FALSE),IF(E216="CSV",VLOOKUP(C216,Ejemplo_Servicios!$B$9:$R$162,15,FALSE),IF(E216="SIC",VLOOKUP(C215,Ejemplo_Servicios!$B$9:$R$162,17,FALSE),0)))</f>
        <v>256697.8153069652</v>
      </c>
      <c r="J216" s="98">
        <f t="shared" si="3"/>
        <v>-0.18469303479650989</v>
      </c>
      <c r="K216" s="98"/>
    </row>
    <row r="217" spans="2:11">
      <c r="B217" s="92">
        <v>41791</v>
      </c>
      <c r="C217" s="85" t="s">
        <v>232</v>
      </c>
      <c r="D217" s="85" t="s">
        <v>424</v>
      </c>
      <c r="E217" s="85" t="s">
        <v>425</v>
      </c>
      <c r="F217" s="85" t="s">
        <v>429</v>
      </c>
      <c r="G217" s="98">
        <v>10839664</v>
      </c>
      <c r="H217" s="134">
        <v>22722480</v>
      </c>
      <c r="I217" s="145">
        <f>+IF(E217="CND",VLOOKUP(C217,Ejemplo_Servicios!$B$9:$R$162,14,FALSE),IF(E217="CSV",VLOOKUP(C217,Ejemplo_Servicios!$B$9:$R$162,15,FALSE),IF(E217="SIC",VLOOKUP(C216,Ejemplo_Servicios!$B$9:$R$162,17,FALSE),0)))</f>
        <v>10839664.305043649</v>
      </c>
      <c r="J217" s="98">
        <f t="shared" si="3"/>
        <v>0.30504364892840385</v>
      </c>
      <c r="K217" s="98"/>
    </row>
    <row r="218" spans="2:11">
      <c r="B218" s="92">
        <v>41791</v>
      </c>
      <c r="C218" s="85" t="s">
        <v>232</v>
      </c>
      <c r="D218" s="85" t="s">
        <v>424</v>
      </c>
      <c r="E218" s="85" t="s">
        <v>427</v>
      </c>
      <c r="F218" s="85" t="s">
        <v>429</v>
      </c>
      <c r="G218" s="98">
        <v>3871309</v>
      </c>
      <c r="H218" s="134">
        <v>22722480</v>
      </c>
      <c r="I218" s="145">
        <f>+IF(E218="CND",VLOOKUP(C218,Ejemplo_Servicios!$B$9:$R$162,14,FALSE),IF(E218="CSV",VLOOKUP(C218,Ejemplo_Servicios!$B$9:$R$162,15,FALSE),IF(E218="SIC",VLOOKUP(C217,Ejemplo_Servicios!$B$9:$R$162,17,FALSE),0)))</f>
        <v>3871308.6803727327</v>
      </c>
      <c r="J218" s="98">
        <f t="shared" si="3"/>
        <v>-0.31962726730853319</v>
      </c>
      <c r="K218" s="98"/>
    </row>
    <row r="219" spans="2:11">
      <c r="B219" s="92">
        <v>41791</v>
      </c>
      <c r="C219" s="85" t="s">
        <v>232</v>
      </c>
      <c r="D219" s="85" t="s">
        <v>424</v>
      </c>
      <c r="E219" s="85" t="s">
        <v>428</v>
      </c>
      <c r="F219" s="85" t="s">
        <v>429</v>
      </c>
      <c r="G219" s="98">
        <v>3871309</v>
      </c>
      <c r="H219" s="134">
        <v>22722480</v>
      </c>
      <c r="I219" s="145">
        <f>+IF(E219="CND",VLOOKUP(C219,Ejemplo_Servicios!$B$9:$R$162,14,FALSE),IF(E219="CSV",VLOOKUP(C219,Ejemplo_Servicios!$B$9:$R$162,15,FALSE),IF(E219="SIC",VLOOKUP(C218,Ejemplo_Servicios!$B$9:$R$162,17,FALSE),0)))</f>
        <v>3871308.6803727327</v>
      </c>
      <c r="J219" s="98">
        <f t="shared" si="3"/>
        <v>-0.31962726730853319</v>
      </c>
      <c r="K219" s="98"/>
    </row>
    <row r="220" spans="2:11">
      <c r="B220" s="92">
        <v>41791</v>
      </c>
      <c r="C220" s="85" t="s">
        <v>233</v>
      </c>
      <c r="D220" s="85" t="s">
        <v>424</v>
      </c>
      <c r="E220" s="85" t="s">
        <v>425</v>
      </c>
      <c r="F220" s="85" t="s">
        <v>429</v>
      </c>
      <c r="G220" s="98">
        <v>163458465</v>
      </c>
      <c r="H220" s="134">
        <v>342647299</v>
      </c>
      <c r="I220" s="145">
        <f>+IF(E220="CND",VLOOKUP(C220,Ejemplo_Servicios!$B$9:$R$162,14,FALSE),IF(E220="CSV",VLOOKUP(C220,Ejemplo_Servicios!$B$9:$R$162,15,FALSE),IF(E220="SIC",VLOOKUP(C219,Ejemplo_Servicios!$B$9:$R$162,17,FALSE),0)))</f>
        <v>163458464.89651737</v>
      </c>
      <c r="J220" s="98">
        <f t="shared" si="3"/>
        <v>-0.10348263382911682</v>
      </c>
      <c r="K220" s="98"/>
    </row>
    <row r="221" spans="2:11">
      <c r="B221" s="92">
        <v>41791</v>
      </c>
      <c r="C221" s="85" t="s">
        <v>233</v>
      </c>
      <c r="D221" s="85" t="s">
        <v>424</v>
      </c>
      <c r="E221" s="85" t="s">
        <v>427</v>
      </c>
      <c r="F221" s="85" t="s">
        <v>429</v>
      </c>
      <c r="G221" s="98">
        <v>58378023</v>
      </c>
      <c r="H221" s="134">
        <v>342647299</v>
      </c>
      <c r="I221" s="145">
        <f>+IF(E221="CND",VLOOKUP(C221,Ejemplo_Servicios!$B$9:$R$162,14,FALSE),IF(E221="CSV",VLOOKUP(C221,Ejemplo_Servicios!$B$9:$R$162,15,FALSE),IF(E221="SIC",VLOOKUP(C220,Ejemplo_Servicios!$B$9:$R$162,17,FALSE),0)))</f>
        <v>58378023.177327633</v>
      </c>
      <c r="J221" s="98">
        <f t="shared" si="3"/>
        <v>0.17732763290405273</v>
      </c>
      <c r="K221" s="98"/>
    </row>
    <row r="222" spans="2:11">
      <c r="B222" s="92">
        <v>41791</v>
      </c>
      <c r="C222" s="85" t="s">
        <v>233</v>
      </c>
      <c r="D222" s="85" t="s">
        <v>424</v>
      </c>
      <c r="E222" s="85" t="s">
        <v>428</v>
      </c>
      <c r="F222" s="85" t="s">
        <v>429</v>
      </c>
      <c r="G222" s="98">
        <v>64532431</v>
      </c>
      <c r="H222" s="134">
        <v>342647299</v>
      </c>
      <c r="I222" s="145">
        <f>+IF(E222="CND",VLOOKUP(C222,Ejemplo_Servicios!$B$9:$R$162,14,FALSE),IF(E222="CSV",VLOOKUP(C222,Ejemplo_Servicios!$B$9:$R$162,15,FALSE),IF(E222="SIC",VLOOKUP(C221,Ejemplo_Servicios!$B$9:$R$162,17,FALSE),0)))</f>
        <v>64532430.64938058</v>
      </c>
      <c r="J222" s="98">
        <f t="shared" si="3"/>
        <v>-0.35061942040920258</v>
      </c>
      <c r="K222" s="98"/>
    </row>
    <row r="223" spans="2:11">
      <c r="B223" s="92">
        <v>41791</v>
      </c>
      <c r="C223" s="85" t="s">
        <v>212</v>
      </c>
      <c r="D223" s="85" t="s">
        <v>424</v>
      </c>
      <c r="E223" s="85" t="s">
        <v>425</v>
      </c>
      <c r="F223" s="85" t="s">
        <v>429</v>
      </c>
      <c r="G223" s="98">
        <v>59046386</v>
      </c>
      <c r="H223" s="134">
        <v>123775080</v>
      </c>
      <c r="I223" s="145">
        <f>+IF(E223="CND",VLOOKUP(C223,Ejemplo_Servicios!$B$9:$R$162,14,FALSE),IF(E223="CSV",VLOOKUP(C223,Ejemplo_Servicios!$B$9:$R$162,15,FALSE),IF(E223="SIC",VLOOKUP(C222,Ejemplo_Servicios!$B$9:$R$162,17,FALSE),0)))</f>
        <v>59046385.514627047</v>
      </c>
      <c r="J223" s="98">
        <f t="shared" si="3"/>
        <v>-0.48537295311689377</v>
      </c>
      <c r="K223" s="98"/>
    </row>
    <row r="224" spans="2:11">
      <c r="B224" s="92">
        <v>41791</v>
      </c>
      <c r="C224" s="85" t="s">
        <v>212</v>
      </c>
      <c r="D224" s="85" t="s">
        <v>424</v>
      </c>
      <c r="E224" s="85" t="s">
        <v>427</v>
      </c>
      <c r="F224" s="85" t="s">
        <v>429</v>
      </c>
      <c r="G224" s="98">
        <v>21087995</v>
      </c>
      <c r="H224" s="134">
        <v>123775080</v>
      </c>
      <c r="I224" s="145">
        <f>+IF(E224="CND",VLOOKUP(C224,Ejemplo_Servicios!$B$9:$R$162,14,FALSE),IF(E224="CSV",VLOOKUP(C224,Ejemplo_Servicios!$B$9:$R$162,15,FALSE),IF(E224="SIC",VLOOKUP(C223,Ejemplo_Servicios!$B$9:$R$162,17,FALSE),0)))</f>
        <v>21087994.826652516</v>
      </c>
      <c r="J224" s="98">
        <f t="shared" si="3"/>
        <v>-0.17334748432040215</v>
      </c>
      <c r="K224" s="98"/>
    </row>
    <row r="225" spans="2:11">
      <c r="B225" s="92">
        <v>41791</v>
      </c>
      <c r="C225" s="85" t="s">
        <v>212</v>
      </c>
      <c r="D225" s="85" t="s">
        <v>424</v>
      </c>
      <c r="E225" s="85" t="s">
        <v>428</v>
      </c>
      <c r="F225" s="85" t="s">
        <v>429</v>
      </c>
      <c r="G225" s="98">
        <v>21087995</v>
      </c>
      <c r="H225" s="134">
        <v>123775080</v>
      </c>
      <c r="I225" s="145">
        <f>+IF(E225="CND",VLOOKUP(C225,Ejemplo_Servicios!$B$9:$R$162,14,FALSE),IF(E225="CSV",VLOOKUP(C225,Ejemplo_Servicios!$B$9:$R$162,15,FALSE),IF(E225="SIC",VLOOKUP(C224,Ejemplo_Servicios!$B$9:$R$162,17,FALSE),0)))</f>
        <v>21087994.826652516</v>
      </c>
      <c r="J225" s="98">
        <f t="shared" si="3"/>
        <v>-0.17334748432040215</v>
      </c>
      <c r="K225" s="98"/>
    </row>
    <row r="226" spans="2:11">
      <c r="B226" s="92">
        <v>41791</v>
      </c>
      <c r="C226" s="85" t="s">
        <v>256</v>
      </c>
      <c r="D226" s="85" t="s">
        <v>424</v>
      </c>
      <c r="E226" s="85" t="s">
        <v>425</v>
      </c>
      <c r="F226" s="85" t="s">
        <v>426</v>
      </c>
      <c r="G226" s="98">
        <v>235198870</v>
      </c>
      <c r="H226" s="134">
        <v>1220000</v>
      </c>
      <c r="I226" s="145">
        <f>+IF(E226="CND",VLOOKUP(C226,Ejemplo_Servicios!$B$9:$R$162,14,FALSE),IF(E226="CSV",VLOOKUP(C226,Ejemplo_Servicios!$B$9:$R$162,15,FALSE),IF(E226="SIC",VLOOKUP(C225,Ejemplo_Servicios!$B$9:$R$162,17,FALSE),0)))</f>
        <v>235198869.62516215</v>
      </c>
      <c r="J226" s="98">
        <f t="shared" si="3"/>
        <v>-0.37483784556388855</v>
      </c>
      <c r="K226" s="98"/>
    </row>
    <row r="227" spans="2:11">
      <c r="B227" s="92">
        <v>41791</v>
      </c>
      <c r="C227" s="85" t="s">
        <v>256</v>
      </c>
      <c r="D227" s="85" t="s">
        <v>424</v>
      </c>
      <c r="E227" s="85" t="s">
        <v>427</v>
      </c>
      <c r="F227" s="85" t="s">
        <v>426</v>
      </c>
      <c r="G227" s="98">
        <v>83999596</v>
      </c>
      <c r="H227" s="134">
        <v>1220000</v>
      </c>
      <c r="I227" s="145">
        <f>+IF(E227="CND",VLOOKUP(C227,Ejemplo_Servicios!$B$9:$R$162,14,FALSE),IF(E227="CSV",VLOOKUP(C227,Ejemplo_Servicios!$B$9:$R$162,15,FALSE),IF(E227="SIC",VLOOKUP(C226,Ejemplo_Servicios!$B$9:$R$162,17,FALSE),0)))</f>
        <v>83999596.294700772</v>
      </c>
      <c r="J227" s="98">
        <f t="shared" si="3"/>
        <v>0.29470077157020569</v>
      </c>
      <c r="K227" s="98"/>
    </row>
    <row r="228" spans="2:11">
      <c r="B228" s="92">
        <v>41791</v>
      </c>
      <c r="C228" s="85" t="s">
        <v>256</v>
      </c>
      <c r="D228" s="85" t="s">
        <v>424</v>
      </c>
      <c r="E228" s="85" t="s">
        <v>430</v>
      </c>
      <c r="F228" s="85" t="s">
        <v>431</v>
      </c>
      <c r="G228" s="98">
        <v>709232293</v>
      </c>
      <c r="H228" s="134">
        <v>0</v>
      </c>
      <c r="I228" s="146">
        <f>+G228</f>
        <v>709232293</v>
      </c>
      <c r="J228" s="98">
        <f t="shared" si="3"/>
        <v>0</v>
      </c>
      <c r="K228" s="98" t="s">
        <v>432</v>
      </c>
    </row>
    <row r="229" spans="2:11">
      <c r="B229" s="92">
        <v>41791</v>
      </c>
      <c r="C229" s="85" t="s">
        <v>256</v>
      </c>
      <c r="D229" s="85" t="s">
        <v>424</v>
      </c>
      <c r="E229" s="85" t="s">
        <v>428</v>
      </c>
      <c r="F229" s="85" t="s">
        <v>426</v>
      </c>
      <c r="G229" s="98">
        <v>373581513</v>
      </c>
      <c r="H229" s="134">
        <v>1220000</v>
      </c>
      <c r="I229" s="145">
        <f>+IF(E229="CND",VLOOKUP(C229,Ejemplo_Servicios!$B$9:$R$162,14,FALSE),IF(E229="CSV",VLOOKUP(C229,Ejemplo_Servicios!$B$9:$R$162,15,FALSE),IF(E229="SIC",VLOOKUP(C228,Ejemplo_Servicios!$B$9:$R$162,17,FALSE),0)))</f>
        <v>373581512.87807477</v>
      </c>
      <c r="J229" s="98">
        <f t="shared" si="3"/>
        <v>-0.1219252347946167</v>
      </c>
      <c r="K229" s="98"/>
    </row>
    <row r="230" spans="2:11">
      <c r="B230" s="92">
        <v>41791</v>
      </c>
      <c r="C230" s="85" t="s">
        <v>249</v>
      </c>
      <c r="D230" s="85" t="s">
        <v>424</v>
      </c>
      <c r="E230" s="85" t="s">
        <v>425</v>
      </c>
      <c r="F230" s="85" t="s">
        <v>429</v>
      </c>
      <c r="G230" s="98">
        <v>73423</v>
      </c>
      <c r="H230" s="134">
        <v>153912</v>
      </c>
      <c r="I230" s="145">
        <f>+IF(E230="CND",VLOOKUP(C230,Ejemplo_Servicios!$B$9:$R$162,14,FALSE),IF(E230="CSV",VLOOKUP(C230,Ejemplo_Servicios!$B$9:$R$162,15,FALSE),IF(E230="SIC",VLOOKUP(C229,Ejemplo_Servicios!$B$9:$R$162,17,FALSE),0)))</f>
        <v>73423.077609392902</v>
      </c>
      <c r="J230" s="98">
        <f t="shared" si="3"/>
        <v>7.7609392901649699E-2</v>
      </c>
      <c r="K230" s="98"/>
    </row>
    <row r="231" spans="2:11">
      <c r="B231" s="92">
        <v>41791</v>
      </c>
      <c r="C231" s="85" t="s">
        <v>249</v>
      </c>
      <c r="D231" s="85" t="s">
        <v>424</v>
      </c>
      <c r="E231" s="85" t="s">
        <v>427</v>
      </c>
      <c r="F231" s="85" t="s">
        <v>429</v>
      </c>
      <c r="G231" s="98">
        <v>26223</v>
      </c>
      <c r="H231" s="134">
        <v>153912</v>
      </c>
      <c r="I231" s="145">
        <f>+IF(E231="CND",VLOOKUP(C231,Ejemplo_Servicios!$B$9:$R$162,14,FALSE),IF(E231="CSV",VLOOKUP(C231,Ejemplo_Servicios!$B$9:$R$162,15,FALSE),IF(E231="SIC",VLOOKUP(C230,Ejemplo_Servicios!$B$9:$R$162,17,FALSE),0)))</f>
        <v>26222.527717640329</v>
      </c>
      <c r="J231" s="98">
        <f t="shared" si="3"/>
        <v>-0.472282359671226</v>
      </c>
      <c r="K231" s="98"/>
    </row>
    <row r="232" spans="2:11">
      <c r="B232" s="92">
        <v>41791</v>
      </c>
      <c r="C232" s="85" t="s">
        <v>249</v>
      </c>
      <c r="D232" s="85" t="s">
        <v>424</v>
      </c>
      <c r="E232" s="85" t="s">
        <v>428</v>
      </c>
      <c r="F232" s="85" t="s">
        <v>429</v>
      </c>
      <c r="G232" s="98">
        <v>26223</v>
      </c>
      <c r="H232" s="134">
        <v>153912</v>
      </c>
      <c r="I232" s="145">
        <f>+IF(E232="CND",VLOOKUP(C232,Ejemplo_Servicios!$B$9:$R$162,14,FALSE),IF(E232="CSV",VLOOKUP(C232,Ejemplo_Servicios!$B$9:$R$162,15,FALSE),IF(E232="SIC",VLOOKUP(C231,Ejemplo_Servicios!$B$9:$R$162,17,FALSE),0)))</f>
        <v>26222.527717640329</v>
      </c>
      <c r="J232" s="98">
        <f t="shared" si="3"/>
        <v>-0.472282359671226</v>
      </c>
      <c r="K232" s="98"/>
    </row>
    <row r="233" spans="2:11">
      <c r="B233" s="92">
        <v>41791</v>
      </c>
      <c r="C233" s="85" t="s">
        <v>187</v>
      </c>
      <c r="D233" s="85" t="s">
        <v>424</v>
      </c>
      <c r="E233" s="85" t="s">
        <v>425</v>
      </c>
      <c r="F233" s="85" t="s">
        <v>426</v>
      </c>
      <c r="G233" s="98">
        <v>192786</v>
      </c>
      <c r="H233" s="134">
        <v>1000</v>
      </c>
      <c r="I233" s="145">
        <f>+IF(E233="CND",VLOOKUP(C233,Ejemplo_Servicios!$B$9:$R$162,14,FALSE),IF(E233="CSV",VLOOKUP(C233,Ejemplo_Servicios!$B$9:$R$162,15,FALSE),IF(E233="SIC",VLOOKUP(C232,Ejemplo_Servicios!$B$9:$R$162,17,FALSE),0)))</f>
        <v>192785.9587091493</v>
      </c>
      <c r="J233" s="98">
        <f t="shared" si="3"/>
        <v>-4.1290850698715076E-2</v>
      </c>
      <c r="K233" s="98"/>
    </row>
    <row r="234" spans="2:11">
      <c r="B234" s="92">
        <v>41791</v>
      </c>
      <c r="C234" s="85" t="s">
        <v>187</v>
      </c>
      <c r="D234" s="85" t="s">
        <v>424</v>
      </c>
      <c r="E234" s="85" t="s">
        <v>427</v>
      </c>
      <c r="F234" s="85" t="s">
        <v>426</v>
      </c>
      <c r="G234" s="98">
        <v>68852</v>
      </c>
      <c r="H234" s="134">
        <v>1000</v>
      </c>
      <c r="I234" s="145">
        <f>+IF(E234="CND",VLOOKUP(C234,Ejemplo_Servicios!$B$9:$R$162,14,FALSE),IF(E234="CSV",VLOOKUP(C234,Ejemplo_Servicios!$B$9:$R$162,15,FALSE),IF(E234="SIC",VLOOKUP(C233,Ejemplo_Servicios!$B$9:$R$162,17,FALSE),0)))</f>
        <v>68852.128110410471</v>
      </c>
      <c r="J234" s="98">
        <f t="shared" si="3"/>
        <v>0.12811041047098115</v>
      </c>
      <c r="K234" s="98"/>
    </row>
    <row r="235" spans="2:11">
      <c r="B235" s="92">
        <v>41791</v>
      </c>
      <c r="C235" s="85" t="s">
        <v>187</v>
      </c>
      <c r="D235" s="85" t="s">
        <v>424</v>
      </c>
      <c r="E235" s="85" t="s">
        <v>428</v>
      </c>
      <c r="F235" s="85" t="s">
        <v>426</v>
      </c>
      <c r="G235" s="98">
        <v>68852</v>
      </c>
      <c r="H235" s="134">
        <v>1000</v>
      </c>
      <c r="I235" s="145">
        <f>+IF(E235="CND",VLOOKUP(C235,Ejemplo_Servicios!$B$9:$R$162,14,FALSE),IF(E235="CSV",VLOOKUP(C235,Ejemplo_Servicios!$B$9:$R$162,15,FALSE),IF(E235="SIC",VLOOKUP(C234,Ejemplo_Servicios!$B$9:$R$162,17,FALSE),0)))</f>
        <v>68852.128110410471</v>
      </c>
      <c r="J235" s="98">
        <f t="shared" si="3"/>
        <v>0.12811041047098115</v>
      </c>
      <c r="K235" s="98"/>
    </row>
    <row r="236" spans="2:11">
      <c r="B236" s="92">
        <v>41791</v>
      </c>
      <c r="C236" s="85" t="s">
        <v>204</v>
      </c>
      <c r="D236" s="85" t="s">
        <v>424</v>
      </c>
      <c r="E236" s="85" t="s">
        <v>425</v>
      </c>
      <c r="F236" s="85" t="s">
        <v>426</v>
      </c>
      <c r="G236" s="98">
        <v>192786</v>
      </c>
      <c r="H236" s="134">
        <v>1000</v>
      </c>
      <c r="I236" s="145">
        <f>+IF(E236="CND",VLOOKUP(C236,Ejemplo_Servicios!$B$9:$R$162,14,FALSE),IF(E236="CSV",VLOOKUP(C236,Ejemplo_Servicios!$B$9:$R$162,15,FALSE),IF(E236="SIC",VLOOKUP(C235,Ejemplo_Servicios!$B$9:$R$162,17,FALSE),0)))</f>
        <v>192785.9587091493</v>
      </c>
      <c r="J236" s="98">
        <f t="shared" si="3"/>
        <v>-4.1290850698715076E-2</v>
      </c>
      <c r="K236" s="98"/>
    </row>
    <row r="237" spans="2:11">
      <c r="B237" s="92">
        <v>41791</v>
      </c>
      <c r="C237" s="85" t="s">
        <v>204</v>
      </c>
      <c r="D237" s="85" t="s">
        <v>424</v>
      </c>
      <c r="E237" s="85" t="s">
        <v>427</v>
      </c>
      <c r="F237" s="85" t="s">
        <v>426</v>
      </c>
      <c r="G237" s="98">
        <v>68852</v>
      </c>
      <c r="H237" s="134">
        <v>1000</v>
      </c>
      <c r="I237" s="145">
        <f>+IF(E237="CND",VLOOKUP(C237,Ejemplo_Servicios!$B$9:$R$162,14,FALSE),IF(E237="CSV",VLOOKUP(C237,Ejemplo_Servicios!$B$9:$R$162,15,FALSE),IF(E237="SIC",VLOOKUP(C236,Ejemplo_Servicios!$B$9:$R$162,17,FALSE),0)))</f>
        <v>68852.128110410471</v>
      </c>
      <c r="J237" s="98">
        <f t="shared" si="3"/>
        <v>0.12811041047098115</v>
      </c>
      <c r="K237" s="98"/>
    </row>
    <row r="238" spans="2:11">
      <c r="B238" s="92">
        <v>41791</v>
      </c>
      <c r="C238" s="85" t="s">
        <v>204</v>
      </c>
      <c r="D238" s="85" t="s">
        <v>424</v>
      </c>
      <c r="E238" s="85" t="s">
        <v>428</v>
      </c>
      <c r="F238" s="85" t="s">
        <v>426</v>
      </c>
      <c r="G238" s="98">
        <v>68852</v>
      </c>
      <c r="H238" s="134">
        <v>1000</v>
      </c>
      <c r="I238" s="145">
        <f>+IF(E238="CND",VLOOKUP(C238,Ejemplo_Servicios!$B$9:$R$162,14,FALSE),IF(E238="CSV",VLOOKUP(C238,Ejemplo_Servicios!$B$9:$R$162,15,FALSE),IF(E238="SIC",VLOOKUP(C237,Ejemplo_Servicios!$B$9:$R$162,17,FALSE),0)))</f>
        <v>68852.128110410471</v>
      </c>
      <c r="J238" s="98">
        <f t="shared" si="3"/>
        <v>0.12811041047098115</v>
      </c>
      <c r="K238" s="98"/>
    </row>
    <row r="239" spans="2:11">
      <c r="B239" s="92">
        <v>41791</v>
      </c>
      <c r="C239" s="85" t="s">
        <v>107</v>
      </c>
      <c r="D239" s="85" t="s">
        <v>424</v>
      </c>
      <c r="E239" s="85" t="s">
        <v>425</v>
      </c>
      <c r="F239" s="85" t="s">
        <v>429</v>
      </c>
      <c r="G239" s="98">
        <v>68221378</v>
      </c>
      <c r="H239" s="134">
        <v>143008016</v>
      </c>
      <c r="I239" s="145">
        <f>+IF(E239="CND",VLOOKUP(C239,Ejemplo_Servicios!$B$9:$R$162,14,FALSE),IF(E239="CSV",VLOOKUP(C239,Ejemplo_Servicios!$B$9:$R$162,15,FALSE),IF(E239="SIC",VLOOKUP(C238,Ejemplo_Servicios!$B$9:$R$162,17,FALSE),0)))</f>
        <v>68221377.691352069</v>
      </c>
      <c r="J239" s="98">
        <f t="shared" si="3"/>
        <v>-0.30864793062210083</v>
      </c>
      <c r="K239" s="98"/>
    </row>
    <row r="240" spans="2:11">
      <c r="B240" s="92">
        <v>41791</v>
      </c>
      <c r="C240" s="85" t="s">
        <v>107</v>
      </c>
      <c r="D240" s="85" t="s">
        <v>424</v>
      </c>
      <c r="E240" s="85" t="s">
        <v>427</v>
      </c>
      <c r="F240" s="85" t="s">
        <v>429</v>
      </c>
      <c r="G240" s="98">
        <v>24364778</v>
      </c>
      <c r="H240" s="134">
        <v>143008016</v>
      </c>
      <c r="I240" s="145">
        <f>+IF(E240="CND",VLOOKUP(C240,Ejemplo_Servicios!$B$9:$R$162,14,FALSE),IF(E240="CSV",VLOOKUP(C240,Ejemplo_Servicios!$B$9:$R$162,15,FALSE),IF(E240="SIC",VLOOKUP(C239,Ejemplo_Servicios!$B$9:$R$162,17,FALSE),0)))</f>
        <v>24364777.746911459</v>
      </c>
      <c r="J240" s="98">
        <f t="shared" si="3"/>
        <v>-0.25308854132890701</v>
      </c>
      <c r="K240" s="98"/>
    </row>
    <row r="241" spans="2:11">
      <c r="B241" s="92">
        <v>41791</v>
      </c>
      <c r="C241" s="85" t="s">
        <v>107</v>
      </c>
      <c r="D241" s="85" t="s">
        <v>424</v>
      </c>
      <c r="E241" s="85" t="s">
        <v>428</v>
      </c>
      <c r="F241" s="85" t="s">
        <v>429</v>
      </c>
      <c r="G241" s="98">
        <v>24364778</v>
      </c>
      <c r="H241" s="134">
        <v>143008016</v>
      </c>
      <c r="I241" s="145">
        <f>+IF(E241="CND",VLOOKUP(C241,Ejemplo_Servicios!$B$9:$R$162,14,FALSE),IF(E241="CSV",VLOOKUP(C241,Ejemplo_Servicios!$B$9:$R$162,15,FALSE),IF(E241="SIC",VLOOKUP(C240,Ejemplo_Servicios!$B$9:$R$162,17,FALSE),0)))</f>
        <v>24364777.746911459</v>
      </c>
      <c r="J241" s="98">
        <f t="shared" si="3"/>
        <v>-0.25308854132890701</v>
      </c>
      <c r="K241" s="98"/>
    </row>
    <row r="242" spans="2:11">
      <c r="B242" s="92">
        <v>41791</v>
      </c>
      <c r="C242" s="85" t="s">
        <v>154</v>
      </c>
      <c r="D242" s="85" t="s">
        <v>424</v>
      </c>
      <c r="E242" s="85" t="s">
        <v>425</v>
      </c>
      <c r="F242" s="85" t="s">
        <v>426</v>
      </c>
      <c r="G242" s="98">
        <v>7817471</v>
      </c>
      <c r="H242" s="134">
        <v>40550</v>
      </c>
      <c r="I242" s="145">
        <f>+IF(E242="CND",VLOOKUP(C242,Ejemplo_Servicios!$B$9:$R$162,14,FALSE),IF(E242="CSV",VLOOKUP(C242,Ejemplo_Servicios!$B$9:$R$162,15,FALSE),IF(E242="SIC",VLOOKUP(C241,Ejemplo_Servicios!$B$9:$R$162,17,FALSE),0)))</f>
        <v>7817470.6256560041</v>
      </c>
      <c r="J242" s="98">
        <f t="shared" si="3"/>
        <v>-0.37434399593621492</v>
      </c>
      <c r="K242" s="98"/>
    </row>
    <row r="243" spans="2:11">
      <c r="B243" s="92">
        <v>41791</v>
      </c>
      <c r="C243" s="85" t="s">
        <v>154</v>
      </c>
      <c r="D243" s="85" t="s">
        <v>424</v>
      </c>
      <c r="E243" s="85" t="s">
        <v>427</v>
      </c>
      <c r="F243" s="85" t="s">
        <v>426</v>
      </c>
      <c r="G243" s="98">
        <v>2791954</v>
      </c>
      <c r="H243" s="134">
        <v>40550</v>
      </c>
      <c r="I243" s="145">
        <f>+IF(E243="CND",VLOOKUP(C243,Ejemplo_Servicios!$B$9:$R$162,14,FALSE),IF(E243="CSV",VLOOKUP(C243,Ejemplo_Servicios!$B$9:$R$162,15,FALSE),IF(E243="SIC",VLOOKUP(C242,Ejemplo_Servicios!$B$9:$R$162,17,FALSE),0)))</f>
        <v>2791953.7948771445</v>
      </c>
      <c r="J243" s="98">
        <f t="shared" si="3"/>
        <v>-0.20512285549193621</v>
      </c>
      <c r="K243" s="98"/>
    </row>
    <row r="244" spans="2:11">
      <c r="B244" s="92">
        <v>41791</v>
      </c>
      <c r="C244" s="85" t="s">
        <v>154</v>
      </c>
      <c r="D244" s="85" t="s">
        <v>424</v>
      </c>
      <c r="E244" s="85" t="s">
        <v>428</v>
      </c>
      <c r="F244" s="85" t="s">
        <v>426</v>
      </c>
      <c r="G244" s="98">
        <v>2791954</v>
      </c>
      <c r="H244" s="134">
        <v>40550</v>
      </c>
      <c r="I244" s="145">
        <f>+IF(E244="CND",VLOOKUP(C244,Ejemplo_Servicios!$B$9:$R$162,14,FALSE),IF(E244="CSV",VLOOKUP(C244,Ejemplo_Servicios!$B$9:$R$162,15,FALSE),IF(E244="SIC",VLOOKUP(C243,Ejemplo_Servicios!$B$9:$R$162,17,FALSE),0)))</f>
        <v>2791953.7948771445</v>
      </c>
      <c r="J244" s="98">
        <f t="shared" si="3"/>
        <v>-0.20512285549193621</v>
      </c>
      <c r="K244" s="98"/>
    </row>
    <row r="245" spans="2:11">
      <c r="B245" s="92">
        <v>41791</v>
      </c>
      <c r="C245" s="85" t="s">
        <v>219</v>
      </c>
      <c r="D245" s="85" t="s">
        <v>424</v>
      </c>
      <c r="E245" s="85" t="s">
        <v>425</v>
      </c>
      <c r="F245" s="85" t="s">
        <v>426</v>
      </c>
      <c r="G245" s="98">
        <v>100249</v>
      </c>
      <c r="H245" s="134">
        <v>520</v>
      </c>
      <c r="I245" s="145">
        <f>+IF(E245="CND",VLOOKUP(C245,Ejemplo_Servicios!$B$9:$R$162,14,FALSE),IF(E245="CSV",VLOOKUP(C245,Ejemplo_Servicios!$B$9:$R$162,15,FALSE),IF(E245="SIC",VLOOKUP(C244,Ejemplo_Servicios!$B$9:$R$162,17,FALSE),0)))</f>
        <v>100248.69852875764</v>
      </c>
      <c r="J245" s="98">
        <f t="shared" si="3"/>
        <v>-0.30147124236100353</v>
      </c>
      <c r="K245" s="98"/>
    </row>
    <row r="246" spans="2:11">
      <c r="B246" s="92">
        <v>41791</v>
      </c>
      <c r="C246" s="85" t="s">
        <v>219</v>
      </c>
      <c r="D246" s="85" t="s">
        <v>424</v>
      </c>
      <c r="E246" s="85" t="s">
        <v>427</v>
      </c>
      <c r="F246" s="85" t="s">
        <v>426</v>
      </c>
      <c r="G246" s="98">
        <v>35803</v>
      </c>
      <c r="H246" s="134">
        <v>520</v>
      </c>
      <c r="I246" s="145">
        <f>+IF(E246="CND",VLOOKUP(C246,Ejemplo_Servicios!$B$9:$R$162,14,FALSE),IF(E246="CSV",VLOOKUP(C246,Ejemplo_Servicios!$B$9:$R$162,15,FALSE),IF(E246="SIC",VLOOKUP(C245,Ejemplo_Servicios!$B$9:$R$162,17,FALSE),0)))</f>
        <v>35803.106617413447</v>
      </c>
      <c r="J246" s="98">
        <f t="shared" si="3"/>
        <v>0.10661741344665643</v>
      </c>
      <c r="K246" s="98"/>
    </row>
    <row r="247" spans="2:11">
      <c r="B247" s="92">
        <v>41791</v>
      </c>
      <c r="C247" s="85" t="s">
        <v>219</v>
      </c>
      <c r="D247" s="85" t="s">
        <v>424</v>
      </c>
      <c r="E247" s="85" t="s">
        <v>428</v>
      </c>
      <c r="F247" s="85" t="s">
        <v>426</v>
      </c>
      <c r="G247" s="98">
        <v>35803</v>
      </c>
      <c r="H247" s="134">
        <v>520</v>
      </c>
      <c r="I247" s="145">
        <f>+IF(E247="CND",VLOOKUP(C247,Ejemplo_Servicios!$B$9:$R$162,14,FALSE),IF(E247="CSV",VLOOKUP(C247,Ejemplo_Servicios!$B$9:$R$162,15,FALSE),IF(E247="SIC",VLOOKUP(C246,Ejemplo_Servicios!$B$9:$R$162,17,FALSE),0)))</f>
        <v>35803.106617413447</v>
      </c>
      <c r="J247" s="98">
        <f t="shared" si="3"/>
        <v>0.10661741344665643</v>
      </c>
      <c r="K247" s="98"/>
    </row>
    <row r="248" spans="2:11">
      <c r="B248" s="92">
        <v>41791</v>
      </c>
      <c r="C248" s="85" t="s">
        <v>108</v>
      </c>
      <c r="D248" s="85" t="s">
        <v>424</v>
      </c>
      <c r="E248" s="85" t="s">
        <v>425</v>
      </c>
      <c r="F248" s="85" t="s">
        <v>429</v>
      </c>
      <c r="G248" s="98">
        <v>382534</v>
      </c>
      <c r="H248" s="134">
        <v>801880</v>
      </c>
      <c r="I248" s="145">
        <f>+IF(E248="CND",VLOOKUP(C248,Ejemplo_Servicios!$B$9:$R$162,14,FALSE),IF(E248="CSV",VLOOKUP(C248,Ejemplo_Servicios!$B$9:$R$162,15,FALSE),IF(E248="SIC",VLOOKUP(C247,Ejemplo_Servicios!$B$9:$R$162,17,FALSE),0)))</f>
        <v>382533.60464444297</v>
      </c>
      <c r="J248" s="98">
        <f t="shared" si="3"/>
        <v>-0.39535555703332648</v>
      </c>
      <c r="K248" s="98"/>
    </row>
    <row r="249" spans="2:11">
      <c r="B249" s="92">
        <v>41791</v>
      </c>
      <c r="C249" s="85" t="s">
        <v>108</v>
      </c>
      <c r="D249" s="85" t="s">
        <v>424</v>
      </c>
      <c r="E249" s="85" t="s">
        <v>427</v>
      </c>
      <c r="F249" s="85" t="s">
        <v>429</v>
      </c>
      <c r="G249" s="98">
        <v>136619</v>
      </c>
      <c r="H249" s="134">
        <v>801880</v>
      </c>
      <c r="I249" s="145">
        <f>+IF(E249="CND",VLOOKUP(C249,Ejemplo_Servicios!$B$9:$R$162,14,FALSE),IF(E249="CSV",VLOOKUP(C249,Ejemplo_Servicios!$B$9:$R$162,15,FALSE),IF(E249="SIC",VLOOKUP(C248,Ejemplo_Servicios!$B$9:$R$162,17,FALSE),0)))</f>
        <v>136619.1445158725</v>
      </c>
      <c r="J249" s="98">
        <f t="shared" si="3"/>
        <v>0.14451587249641307</v>
      </c>
      <c r="K249" s="98"/>
    </row>
    <row r="250" spans="2:11">
      <c r="B250" s="92">
        <v>41791</v>
      </c>
      <c r="C250" s="85" t="s">
        <v>108</v>
      </c>
      <c r="D250" s="85" t="s">
        <v>424</v>
      </c>
      <c r="E250" s="85" t="s">
        <v>428</v>
      </c>
      <c r="F250" s="85" t="s">
        <v>429</v>
      </c>
      <c r="G250" s="98">
        <v>136619</v>
      </c>
      <c r="H250" s="134">
        <v>801880</v>
      </c>
      <c r="I250" s="145">
        <f>+IF(E250="CND",VLOOKUP(C250,Ejemplo_Servicios!$B$9:$R$162,14,FALSE),IF(E250="CSV",VLOOKUP(C250,Ejemplo_Servicios!$B$9:$R$162,15,FALSE),IF(E250="SIC",VLOOKUP(C249,Ejemplo_Servicios!$B$9:$R$162,17,FALSE),0)))</f>
        <v>136619.1445158725</v>
      </c>
      <c r="J250" s="98">
        <f t="shared" si="3"/>
        <v>0.14451587249641307</v>
      </c>
      <c r="K250" s="98"/>
    </row>
    <row r="251" spans="2:11">
      <c r="B251" s="92">
        <v>41791</v>
      </c>
      <c r="C251" s="85" t="s">
        <v>110</v>
      </c>
      <c r="D251" s="85" t="s">
        <v>424</v>
      </c>
      <c r="E251" s="85" t="s">
        <v>425</v>
      </c>
      <c r="F251" s="85" t="s">
        <v>429</v>
      </c>
      <c r="G251" s="98">
        <v>227523</v>
      </c>
      <c r="H251" s="134">
        <v>476941</v>
      </c>
      <c r="I251" s="145">
        <f>+IF(E251="CND",VLOOKUP(C251,Ejemplo_Servicios!$B$9:$R$162,14,FALSE),IF(E251="CSV",VLOOKUP(C251,Ejemplo_Servicios!$B$9:$R$162,15,FALSE),IF(E251="SIC",VLOOKUP(C250,Ejemplo_Servicios!$B$9:$R$162,17,FALSE),0)))</f>
        <v>227522.70511487024</v>
      </c>
      <c r="J251" s="98">
        <f t="shared" si="3"/>
        <v>-0.29488512975513004</v>
      </c>
      <c r="K251" s="98"/>
    </row>
    <row r="252" spans="2:11">
      <c r="B252" s="92">
        <v>41791</v>
      </c>
      <c r="C252" s="85" t="s">
        <v>110</v>
      </c>
      <c r="D252" s="85" t="s">
        <v>424</v>
      </c>
      <c r="E252" s="85" t="s">
        <v>427</v>
      </c>
      <c r="F252" s="85" t="s">
        <v>429</v>
      </c>
      <c r="G252" s="98">
        <v>81258</v>
      </c>
      <c r="H252" s="134">
        <v>476941</v>
      </c>
      <c r="I252" s="145">
        <f>+IF(E252="CND",VLOOKUP(C252,Ejemplo_Servicios!$B$9:$R$162,14,FALSE),IF(E252="CSV",VLOOKUP(C252,Ejemplo_Servicios!$B$9:$R$162,15,FALSE),IF(E252="SIC",VLOOKUP(C251,Ejemplo_Servicios!$B$9:$R$162,17,FALSE),0)))</f>
        <v>81258.10896959652</v>
      </c>
      <c r="J252" s="98">
        <f t="shared" si="3"/>
        <v>0.10896959652018268</v>
      </c>
      <c r="K252" s="98"/>
    </row>
    <row r="253" spans="2:11">
      <c r="B253" s="92">
        <v>41791</v>
      </c>
      <c r="C253" s="85" t="s">
        <v>110</v>
      </c>
      <c r="D253" s="85" t="s">
        <v>424</v>
      </c>
      <c r="E253" s="85" t="s">
        <v>428</v>
      </c>
      <c r="F253" s="85" t="s">
        <v>429</v>
      </c>
      <c r="G253" s="98">
        <v>81258</v>
      </c>
      <c r="H253" s="134">
        <v>476941</v>
      </c>
      <c r="I253" s="145">
        <f>+IF(E253="CND",VLOOKUP(C253,Ejemplo_Servicios!$B$9:$R$162,14,FALSE),IF(E253="CSV",VLOOKUP(C253,Ejemplo_Servicios!$B$9:$R$162,15,FALSE),IF(E253="SIC",VLOOKUP(C252,Ejemplo_Servicios!$B$9:$R$162,17,FALSE),0)))</f>
        <v>81258.10896959652</v>
      </c>
      <c r="J253" s="98">
        <f t="shared" si="3"/>
        <v>0.10896959652018268</v>
      </c>
      <c r="K253" s="98"/>
    </row>
    <row r="254" spans="2:11">
      <c r="B254" s="92">
        <v>41791</v>
      </c>
      <c r="C254" s="85" t="s">
        <v>255</v>
      </c>
      <c r="D254" s="85" t="s">
        <v>424</v>
      </c>
      <c r="E254" s="85" t="s">
        <v>425</v>
      </c>
      <c r="F254" s="85" t="s">
        <v>426</v>
      </c>
      <c r="G254" s="98">
        <v>61884293</v>
      </c>
      <c r="H254" s="134">
        <v>321000</v>
      </c>
      <c r="I254" s="145">
        <f>+IF(E254="CND",VLOOKUP(C254,Ejemplo_Servicios!$B$9:$R$162,14,FALSE),IF(E254="CSV",VLOOKUP(C254,Ejemplo_Servicios!$B$9:$R$162,15,FALSE),IF(E254="SIC",VLOOKUP(C253,Ejemplo_Servicios!$B$9:$R$162,17,FALSE),0)))</f>
        <v>61884292.745636925</v>
      </c>
      <c r="J254" s="98">
        <f t="shared" si="3"/>
        <v>-0.25436307489871979</v>
      </c>
      <c r="K254" s="98"/>
    </row>
    <row r="255" spans="2:11">
      <c r="B255" s="92">
        <v>41791</v>
      </c>
      <c r="C255" s="85" t="s">
        <v>255</v>
      </c>
      <c r="D255" s="85" t="s">
        <v>424</v>
      </c>
      <c r="E255" s="85" t="s">
        <v>427</v>
      </c>
      <c r="F255" s="85" t="s">
        <v>426</v>
      </c>
      <c r="G255" s="98">
        <v>22101533</v>
      </c>
      <c r="H255" s="134">
        <v>321000</v>
      </c>
      <c r="I255" s="145">
        <f>+IF(E255="CND",VLOOKUP(C255,Ejemplo_Servicios!$B$9:$R$162,14,FALSE),IF(E255="CSV",VLOOKUP(C255,Ejemplo_Servicios!$B$9:$R$162,15,FALSE),IF(E255="SIC",VLOOKUP(C254,Ejemplo_Servicios!$B$9:$R$162,17,FALSE),0)))</f>
        <v>22101533.123441759</v>
      </c>
      <c r="J255" s="98">
        <f t="shared" si="3"/>
        <v>0.12344175949692726</v>
      </c>
      <c r="K255" s="98"/>
    </row>
    <row r="256" spans="2:11">
      <c r="B256" s="92">
        <v>41791</v>
      </c>
      <c r="C256" s="85" t="s">
        <v>255</v>
      </c>
      <c r="D256" s="85" t="s">
        <v>424</v>
      </c>
      <c r="E256" s="85" t="s">
        <v>430</v>
      </c>
      <c r="F256" s="85" t="s">
        <v>431</v>
      </c>
      <c r="G256" s="98">
        <v>187552960</v>
      </c>
      <c r="H256" s="134">
        <v>0</v>
      </c>
      <c r="I256" s="146">
        <f>+G256</f>
        <v>187552960</v>
      </c>
      <c r="J256" s="98">
        <f t="shared" si="3"/>
        <v>0</v>
      </c>
      <c r="K256" s="98" t="s">
        <v>432</v>
      </c>
    </row>
    <row r="257" spans="2:11">
      <c r="B257" s="92">
        <v>41791</v>
      </c>
      <c r="C257" s="85" t="s">
        <v>255</v>
      </c>
      <c r="D257" s="85" t="s">
        <v>424</v>
      </c>
      <c r="E257" s="85" t="s">
        <v>428</v>
      </c>
      <c r="F257" s="85" t="s">
        <v>426</v>
      </c>
      <c r="G257" s="98">
        <v>22101533</v>
      </c>
      <c r="H257" s="134">
        <v>321000</v>
      </c>
      <c r="I257" s="145">
        <f>+IF(E257="CND",VLOOKUP(C257,Ejemplo_Servicios!$B$9:$R$162,14,FALSE),IF(E257="CSV",VLOOKUP(C257,Ejemplo_Servicios!$B$9:$R$162,15,FALSE),IF(E257="SIC",VLOOKUP(C256,Ejemplo_Servicios!$B$9:$R$162,17,FALSE),0)))</f>
        <v>22101533.123441759</v>
      </c>
      <c r="J257" s="98">
        <f t="shared" si="3"/>
        <v>0.12344175949692726</v>
      </c>
      <c r="K257" s="98"/>
    </row>
    <row r="258" spans="2:11">
      <c r="B258" s="92">
        <v>41791</v>
      </c>
      <c r="C258" s="85" t="s">
        <v>213</v>
      </c>
      <c r="D258" s="85" t="s">
        <v>424</v>
      </c>
      <c r="E258" s="85" t="s">
        <v>425</v>
      </c>
      <c r="F258" s="85" t="s">
        <v>429</v>
      </c>
      <c r="G258" s="98">
        <v>31583243</v>
      </c>
      <c r="H258" s="134">
        <v>66205890</v>
      </c>
      <c r="I258" s="145">
        <f>+IF(E258="CND",VLOOKUP(C258,Ejemplo_Servicios!$B$9:$R$162,14,FALSE),IF(E258="CSV",VLOOKUP(C258,Ejemplo_Servicios!$B$9:$R$162,15,FALSE),IF(E258="SIC",VLOOKUP(C257,Ejemplo_Servicios!$B$9:$R$162,17,FALSE),0)))</f>
        <v>31583243.483509596</v>
      </c>
      <c r="J258" s="98">
        <f t="shared" si="3"/>
        <v>0.48350959643721581</v>
      </c>
      <c r="K258" s="98"/>
    </row>
    <row r="259" spans="2:11">
      <c r="B259" s="92">
        <v>41791</v>
      </c>
      <c r="C259" s="85" t="s">
        <v>213</v>
      </c>
      <c r="D259" s="85" t="s">
        <v>424</v>
      </c>
      <c r="E259" s="85" t="s">
        <v>427</v>
      </c>
      <c r="F259" s="85" t="s">
        <v>429</v>
      </c>
      <c r="G259" s="98">
        <v>11279730</v>
      </c>
      <c r="H259" s="134">
        <v>66205890</v>
      </c>
      <c r="I259" s="145">
        <f>+IF(E259="CND",VLOOKUP(C259,Ejemplo_Servicios!$B$9:$R$162,14,FALSE),IF(E259="CSV",VLOOKUP(C259,Ejemplo_Servicios!$B$9:$R$162,15,FALSE),IF(E259="SIC",VLOOKUP(C258,Ejemplo_Servicios!$B$9:$R$162,17,FALSE),0)))</f>
        <v>11279729.815539144</v>
      </c>
      <c r="J259" s="98">
        <f t="shared" si="3"/>
        <v>-0.18446085602045059</v>
      </c>
      <c r="K259" s="98"/>
    </row>
    <row r="260" spans="2:11">
      <c r="B260" s="92">
        <v>41791</v>
      </c>
      <c r="C260" s="85" t="s">
        <v>213</v>
      </c>
      <c r="D260" s="85" t="s">
        <v>424</v>
      </c>
      <c r="E260" s="85" t="s">
        <v>428</v>
      </c>
      <c r="F260" s="85" t="s">
        <v>429</v>
      </c>
      <c r="G260" s="98">
        <v>11279730</v>
      </c>
      <c r="H260" s="134">
        <v>66205890</v>
      </c>
      <c r="I260" s="145">
        <f>+IF(E260="CND",VLOOKUP(C260,Ejemplo_Servicios!$B$9:$R$162,14,FALSE),IF(E260="CSV",VLOOKUP(C260,Ejemplo_Servicios!$B$9:$R$162,15,FALSE),IF(E260="SIC",VLOOKUP(C259,Ejemplo_Servicios!$B$9:$R$162,17,FALSE),0)))</f>
        <v>11279729.815539144</v>
      </c>
      <c r="J260" s="98">
        <f t="shared" si="3"/>
        <v>-0.18446085602045059</v>
      </c>
      <c r="K260" s="98"/>
    </row>
    <row r="261" spans="2:11">
      <c r="B261" s="92">
        <v>41791</v>
      </c>
      <c r="C261" s="85" t="s">
        <v>156</v>
      </c>
      <c r="D261" s="85" t="s">
        <v>424</v>
      </c>
      <c r="E261" s="85" t="s">
        <v>425</v>
      </c>
      <c r="F261" s="85" t="s">
        <v>426</v>
      </c>
      <c r="G261" s="98">
        <v>1511442</v>
      </c>
      <c r="H261" s="134">
        <v>7840</v>
      </c>
      <c r="I261" s="145">
        <f>+IF(E261="CND",VLOOKUP(C261,Ejemplo_Servicios!$B$9:$R$162,14,FALSE),IF(E261="CSV",VLOOKUP(C261,Ejemplo_Servicios!$B$9:$R$162,15,FALSE),IF(E261="SIC",VLOOKUP(C260,Ejemplo_Servicios!$B$9:$R$162,17,FALSE),0)))</f>
        <v>1511441.9162797306</v>
      </c>
      <c r="J261" s="98">
        <f t="shared" si="3"/>
        <v>-8.3720269380137324E-2</v>
      </c>
      <c r="K261" s="98"/>
    </row>
    <row r="262" spans="2:11">
      <c r="B262" s="92">
        <v>41791</v>
      </c>
      <c r="C262" s="85" t="s">
        <v>156</v>
      </c>
      <c r="D262" s="85" t="s">
        <v>424</v>
      </c>
      <c r="E262" s="85" t="s">
        <v>427</v>
      </c>
      <c r="F262" s="85" t="s">
        <v>426</v>
      </c>
      <c r="G262" s="98">
        <v>539801</v>
      </c>
      <c r="H262" s="134">
        <v>7840</v>
      </c>
      <c r="I262" s="145">
        <f>+IF(E262="CND",VLOOKUP(C262,Ejemplo_Servicios!$B$9:$R$162,14,FALSE),IF(E262="CSV",VLOOKUP(C262,Ejemplo_Servicios!$B$9:$R$162,15,FALSE),IF(E262="SIC",VLOOKUP(C261,Ejemplo_Servicios!$B$9:$R$162,17,FALSE),0)))</f>
        <v>539800.68438561808</v>
      </c>
      <c r="J262" s="98">
        <f t="shared" si="3"/>
        <v>-0.31561438192147762</v>
      </c>
      <c r="K262" s="98"/>
    </row>
    <row r="263" spans="2:11">
      <c r="B263" s="92">
        <v>41791</v>
      </c>
      <c r="C263" s="85" t="s">
        <v>156</v>
      </c>
      <c r="D263" s="85" t="s">
        <v>424</v>
      </c>
      <c r="E263" s="85" t="s">
        <v>428</v>
      </c>
      <c r="F263" s="85" t="s">
        <v>426</v>
      </c>
      <c r="G263" s="98">
        <v>540496</v>
      </c>
      <c r="H263" s="134">
        <v>7840</v>
      </c>
      <c r="I263" s="145">
        <f>+IF(E263="CND",VLOOKUP(C263,Ejemplo_Servicios!$B$9:$R$162,14,FALSE),IF(E263="CSV",VLOOKUP(C263,Ejemplo_Servicios!$B$9:$R$162,15,FALSE),IF(E263="SIC",VLOOKUP(C262,Ejemplo_Servicios!$B$9:$R$162,17,FALSE),0)))</f>
        <v>540495.83617560822</v>
      </c>
      <c r="J263" s="98">
        <f t="shared" si="3"/>
        <v>-0.16382439178414643</v>
      </c>
      <c r="K263" s="98"/>
    </row>
    <row r="264" spans="2:11">
      <c r="B264" s="92">
        <v>41791</v>
      </c>
      <c r="C264" s="85" t="s">
        <v>157</v>
      </c>
      <c r="D264" s="85" t="s">
        <v>424</v>
      </c>
      <c r="E264" s="85" t="s">
        <v>425</v>
      </c>
      <c r="F264" s="85" t="s">
        <v>426</v>
      </c>
      <c r="G264" s="98">
        <v>1156716</v>
      </c>
      <c r="H264" s="134">
        <v>6000</v>
      </c>
      <c r="I264" s="145">
        <f>+IF(E264="CND",VLOOKUP(C264,Ejemplo_Servicios!$B$9:$R$162,14,FALSE),IF(E264="CSV",VLOOKUP(C264,Ejemplo_Servicios!$B$9:$R$162,15,FALSE),IF(E264="SIC",VLOOKUP(C263,Ejemplo_Servicios!$B$9:$R$162,17,FALSE),0)))</f>
        <v>1156715.7522548959</v>
      </c>
      <c r="J264" s="98">
        <f t="shared" si="3"/>
        <v>-0.24774510413408279</v>
      </c>
      <c r="K264" s="98"/>
    </row>
    <row r="265" spans="2:11">
      <c r="B265" s="92">
        <v>41791</v>
      </c>
      <c r="C265" s="85" t="s">
        <v>157</v>
      </c>
      <c r="D265" s="85" t="s">
        <v>424</v>
      </c>
      <c r="E265" s="85" t="s">
        <v>427</v>
      </c>
      <c r="F265" s="85" t="s">
        <v>426</v>
      </c>
      <c r="G265" s="98">
        <v>413113</v>
      </c>
      <c r="H265" s="134">
        <v>6000</v>
      </c>
      <c r="I265" s="145">
        <f>+IF(E265="CND",VLOOKUP(C265,Ejemplo_Servicios!$B$9:$R$162,14,FALSE),IF(E265="CSV",VLOOKUP(C265,Ejemplo_Servicios!$B$9:$R$162,15,FALSE),IF(E265="SIC",VLOOKUP(C264,Ejemplo_Servicios!$B$9:$R$162,17,FALSE),0)))</f>
        <v>413112.76866246283</v>
      </c>
      <c r="J265" s="98">
        <f t="shared" ref="J265:J328" si="4">+I265-G265</f>
        <v>-0.23133753717411309</v>
      </c>
      <c r="K265" s="98"/>
    </row>
    <row r="266" spans="2:11">
      <c r="B266" s="92">
        <v>41791</v>
      </c>
      <c r="C266" s="85" t="s">
        <v>157</v>
      </c>
      <c r="D266" s="85" t="s">
        <v>424</v>
      </c>
      <c r="E266" s="85" t="s">
        <v>428</v>
      </c>
      <c r="F266" s="85" t="s">
        <v>426</v>
      </c>
      <c r="G266" s="98">
        <v>413113</v>
      </c>
      <c r="H266" s="134">
        <v>6000</v>
      </c>
      <c r="I266" s="145">
        <f>+IF(E266="CND",VLOOKUP(C266,Ejemplo_Servicios!$B$9:$R$162,14,FALSE),IF(E266="CSV",VLOOKUP(C266,Ejemplo_Servicios!$B$9:$R$162,15,FALSE),IF(E266="SIC",VLOOKUP(C265,Ejemplo_Servicios!$B$9:$R$162,17,FALSE),0)))</f>
        <v>413112.76866246283</v>
      </c>
      <c r="J266" s="98">
        <f t="shared" si="4"/>
        <v>-0.23133753717411309</v>
      </c>
      <c r="K266" s="98"/>
    </row>
    <row r="267" spans="2:11">
      <c r="B267" s="92">
        <v>41791</v>
      </c>
      <c r="C267" s="85" t="s">
        <v>128</v>
      </c>
      <c r="D267" s="85" t="s">
        <v>424</v>
      </c>
      <c r="E267" s="85" t="s">
        <v>425</v>
      </c>
      <c r="F267" s="85" t="s">
        <v>429</v>
      </c>
      <c r="G267" s="98">
        <v>149502653</v>
      </c>
      <c r="H267" s="134">
        <v>313392644</v>
      </c>
      <c r="I267" s="145">
        <f>+IF(E267="CND",VLOOKUP(C267,Ejemplo_Servicios!$B$9:$R$162,14,FALSE),IF(E267="CSV",VLOOKUP(C267,Ejemplo_Servicios!$B$9:$R$162,15,FALSE),IF(E267="SIC",VLOOKUP(C266,Ejemplo_Servicios!$B$9:$R$162,17,FALSE),0)))</f>
        <v>149502653.37756336</v>
      </c>
      <c r="J267" s="98">
        <f t="shared" si="4"/>
        <v>0.37756335735321045</v>
      </c>
      <c r="K267" s="98"/>
    </row>
    <row r="268" spans="2:11">
      <c r="B268" s="92">
        <v>41791</v>
      </c>
      <c r="C268" s="85" t="s">
        <v>128</v>
      </c>
      <c r="D268" s="85" t="s">
        <v>424</v>
      </c>
      <c r="E268" s="85" t="s">
        <v>427</v>
      </c>
      <c r="F268" s="85" t="s">
        <v>429</v>
      </c>
      <c r="G268" s="98">
        <v>53393805</v>
      </c>
      <c r="H268" s="134">
        <v>313392644</v>
      </c>
      <c r="I268" s="145">
        <f>+IF(E268="CND",VLOOKUP(C268,Ejemplo_Servicios!$B$9:$R$162,14,FALSE),IF(E268="CSV",VLOOKUP(C268,Ejemplo_Servicios!$B$9:$R$162,15,FALSE),IF(E268="SIC",VLOOKUP(C267,Ejemplo_Servicios!$B$9:$R$162,17,FALSE),0)))</f>
        <v>53393804.777701207</v>
      </c>
      <c r="J268" s="98">
        <f t="shared" si="4"/>
        <v>-0.22229879349470139</v>
      </c>
      <c r="K268" s="98"/>
    </row>
    <row r="269" spans="2:11">
      <c r="B269" s="92">
        <v>41791</v>
      </c>
      <c r="C269" s="85" t="s">
        <v>128</v>
      </c>
      <c r="D269" s="85" t="s">
        <v>424</v>
      </c>
      <c r="E269" s="85" t="s">
        <v>428</v>
      </c>
      <c r="F269" s="85" t="s">
        <v>429</v>
      </c>
      <c r="G269" s="98">
        <v>53393805</v>
      </c>
      <c r="H269" s="134">
        <v>313392644</v>
      </c>
      <c r="I269" s="145">
        <f>+IF(E269="CND",VLOOKUP(C269,Ejemplo_Servicios!$B$9:$R$162,14,FALSE),IF(E269="CSV",VLOOKUP(C269,Ejemplo_Servicios!$B$9:$R$162,15,FALSE),IF(E269="SIC",VLOOKUP(C268,Ejemplo_Servicios!$B$9:$R$162,17,FALSE),0)))</f>
        <v>53393804.777701207</v>
      </c>
      <c r="J269" s="98">
        <f t="shared" si="4"/>
        <v>-0.22229879349470139</v>
      </c>
      <c r="K269" s="98"/>
    </row>
    <row r="270" spans="2:11">
      <c r="B270" s="92">
        <v>41791</v>
      </c>
      <c r="C270" s="85" t="s">
        <v>116</v>
      </c>
      <c r="D270" s="85" t="s">
        <v>424</v>
      </c>
      <c r="E270" s="85" t="s">
        <v>425</v>
      </c>
      <c r="F270" s="85" t="s">
        <v>426</v>
      </c>
      <c r="G270" s="98">
        <v>449576856</v>
      </c>
      <c r="H270" s="134">
        <v>2332000</v>
      </c>
      <c r="I270" s="145">
        <f>+IF(E270="CND",VLOOKUP(C270,Ejemplo_Servicios!$B$9:$R$162,14,FALSE),IF(E270="CSV",VLOOKUP(C270,Ejemplo_Servicios!$B$9:$R$162,15,FALSE),IF(E270="SIC",VLOOKUP(C269,Ejemplo_Servicios!$B$9:$R$162,17,FALSE),0)))</f>
        <v>449576855.70973617</v>
      </c>
      <c r="J270" s="98">
        <f t="shared" si="4"/>
        <v>-0.290263831615448</v>
      </c>
      <c r="K270" s="98"/>
    </row>
    <row r="271" spans="2:11">
      <c r="B271" s="92">
        <v>41791</v>
      </c>
      <c r="C271" s="85" t="s">
        <v>116</v>
      </c>
      <c r="D271" s="85" t="s">
        <v>424</v>
      </c>
      <c r="E271" s="85" t="s">
        <v>427</v>
      </c>
      <c r="F271" s="85" t="s">
        <v>426</v>
      </c>
      <c r="G271" s="98">
        <v>160563163</v>
      </c>
      <c r="H271" s="134">
        <v>2332000</v>
      </c>
      <c r="I271" s="145">
        <f>+IF(E271="CND",VLOOKUP(C271,Ejemplo_Servicios!$B$9:$R$162,14,FALSE),IF(E271="CSV",VLOOKUP(C271,Ejemplo_Servicios!$B$9:$R$162,15,FALSE),IF(E271="SIC",VLOOKUP(C270,Ejemplo_Servicios!$B$9:$R$162,17,FALSE),0)))</f>
        <v>160563162.75347725</v>
      </c>
      <c r="J271" s="98">
        <f t="shared" si="4"/>
        <v>-0.24652275443077087</v>
      </c>
      <c r="K271" s="98"/>
    </row>
    <row r="272" spans="2:11">
      <c r="B272" s="92">
        <v>41791</v>
      </c>
      <c r="C272" s="85" t="s">
        <v>116</v>
      </c>
      <c r="D272" s="85" t="s">
        <v>424</v>
      </c>
      <c r="E272" s="85" t="s">
        <v>430</v>
      </c>
      <c r="F272" s="85" t="s">
        <v>431</v>
      </c>
      <c r="G272" s="98">
        <v>720092527</v>
      </c>
      <c r="H272" s="134">
        <v>0</v>
      </c>
      <c r="I272" s="146">
        <f>+G272</f>
        <v>720092527</v>
      </c>
      <c r="J272" s="98">
        <f t="shared" si="4"/>
        <v>0</v>
      </c>
      <c r="K272" s="98" t="s">
        <v>432</v>
      </c>
    </row>
    <row r="273" spans="2:11">
      <c r="B273" s="92">
        <v>41791</v>
      </c>
      <c r="C273" s="85" t="s">
        <v>116</v>
      </c>
      <c r="D273" s="85" t="s">
        <v>424</v>
      </c>
      <c r="E273" s="85" t="s">
        <v>428</v>
      </c>
      <c r="F273" s="85" t="s">
        <v>426</v>
      </c>
      <c r="G273" s="98">
        <v>160563163</v>
      </c>
      <c r="H273" s="134">
        <v>2332000</v>
      </c>
      <c r="I273" s="145">
        <f>+IF(E273="CND",VLOOKUP(C273,Ejemplo_Servicios!$B$9:$R$162,14,FALSE),IF(E273="CSV",VLOOKUP(C273,Ejemplo_Servicios!$B$9:$R$162,15,FALSE),IF(E273="SIC",VLOOKUP(C272,Ejemplo_Servicios!$B$9:$R$162,17,FALSE),0)))</f>
        <v>160563162.75347725</v>
      </c>
      <c r="J273" s="98">
        <f t="shared" si="4"/>
        <v>-0.24652275443077087</v>
      </c>
      <c r="K273" s="98"/>
    </row>
    <row r="274" spans="2:11">
      <c r="B274" s="92">
        <v>41791</v>
      </c>
      <c r="C274" s="85" t="s">
        <v>250</v>
      </c>
      <c r="D274" s="85" t="s">
        <v>424</v>
      </c>
      <c r="E274" s="85" t="s">
        <v>425</v>
      </c>
      <c r="F274" s="85" t="s">
        <v>429</v>
      </c>
      <c r="G274" s="98">
        <v>2457208</v>
      </c>
      <c r="H274" s="134">
        <v>5150885</v>
      </c>
      <c r="I274" s="145">
        <f>+IF(E274="CND",VLOOKUP(C274,Ejemplo_Servicios!$B$9:$R$162,14,FALSE),IF(E274="CSV",VLOOKUP(C274,Ejemplo_Servicios!$B$9:$R$162,15,FALSE),IF(E274="SIC",VLOOKUP(C273,Ejemplo_Servicios!$B$9:$R$162,17,FALSE),0)))</f>
        <v>2457208.3329193871</v>
      </c>
      <c r="J274" s="98">
        <f t="shared" si="4"/>
        <v>0.33291938714683056</v>
      </c>
      <c r="K274" s="98"/>
    </row>
    <row r="275" spans="2:11">
      <c r="B275" s="92">
        <v>41791</v>
      </c>
      <c r="C275" s="85" t="s">
        <v>250</v>
      </c>
      <c r="D275" s="85" t="s">
        <v>424</v>
      </c>
      <c r="E275" s="85" t="s">
        <v>427</v>
      </c>
      <c r="F275" s="85" t="s">
        <v>429</v>
      </c>
      <c r="G275" s="98">
        <v>877574</v>
      </c>
      <c r="H275" s="134">
        <v>5150885</v>
      </c>
      <c r="I275" s="145">
        <f>+IF(E275="CND",VLOOKUP(C275,Ejemplo_Servicios!$B$9:$R$162,14,FALSE),IF(E275="CSV",VLOOKUP(C275,Ejemplo_Servicios!$B$9:$R$162,15,FALSE),IF(E275="SIC",VLOOKUP(C274,Ejemplo_Servicios!$B$9:$R$162,17,FALSE),0)))</f>
        <v>877574.40461406682</v>
      </c>
      <c r="J275" s="98">
        <f t="shared" si="4"/>
        <v>0.40461406682152301</v>
      </c>
      <c r="K275" s="98"/>
    </row>
    <row r="276" spans="2:11">
      <c r="B276" s="92">
        <v>41791</v>
      </c>
      <c r="C276" s="85" t="s">
        <v>250</v>
      </c>
      <c r="D276" s="85" t="s">
        <v>424</v>
      </c>
      <c r="E276" s="85" t="s">
        <v>428</v>
      </c>
      <c r="F276" s="85" t="s">
        <v>429</v>
      </c>
      <c r="G276" s="98">
        <v>877574</v>
      </c>
      <c r="H276" s="134">
        <v>5150885</v>
      </c>
      <c r="I276" s="145">
        <f>+IF(E276="CND",VLOOKUP(C276,Ejemplo_Servicios!$B$9:$R$162,14,FALSE),IF(E276="CSV",VLOOKUP(C276,Ejemplo_Servicios!$B$9:$R$162,15,FALSE),IF(E276="SIC",VLOOKUP(C275,Ejemplo_Servicios!$B$9:$R$162,17,FALSE),0)))</f>
        <v>877574.40461406682</v>
      </c>
      <c r="J276" s="98">
        <f t="shared" si="4"/>
        <v>0.40461406682152301</v>
      </c>
      <c r="K276" s="98"/>
    </row>
    <row r="277" spans="2:11">
      <c r="B277" s="92">
        <v>41791</v>
      </c>
      <c r="C277" s="85" t="s">
        <v>184</v>
      </c>
      <c r="D277" s="85" t="s">
        <v>424</v>
      </c>
      <c r="E277" s="85" t="s">
        <v>425</v>
      </c>
      <c r="F277" s="85" t="s">
        <v>426</v>
      </c>
      <c r="G277" s="98">
        <v>11721386</v>
      </c>
      <c r="H277" s="134">
        <v>60800</v>
      </c>
      <c r="I277" s="145">
        <f>+IF(E277="CND",VLOOKUP(C277,Ejemplo_Servicios!$B$9:$R$162,14,FALSE),IF(E277="CSV",VLOOKUP(C277,Ejemplo_Servicios!$B$9:$R$162,15,FALSE),IF(E277="SIC",VLOOKUP(C276,Ejemplo_Servicios!$B$9:$R$162,17,FALSE),0)))</f>
        <v>11721386.289516278</v>
      </c>
      <c r="J277" s="98">
        <f t="shared" si="4"/>
        <v>0.28951627761125565</v>
      </c>
      <c r="K277" s="98"/>
    </row>
    <row r="278" spans="2:11">
      <c r="B278" s="92">
        <v>41791</v>
      </c>
      <c r="C278" s="85" t="s">
        <v>184</v>
      </c>
      <c r="D278" s="85" t="s">
        <v>424</v>
      </c>
      <c r="E278" s="85" t="s">
        <v>427</v>
      </c>
      <c r="F278" s="85" t="s">
        <v>426</v>
      </c>
      <c r="G278" s="98">
        <v>4186209</v>
      </c>
      <c r="H278" s="134">
        <v>60800</v>
      </c>
      <c r="I278" s="145">
        <f>+IF(E278="CND",VLOOKUP(C278,Ejemplo_Servicios!$B$9:$R$162,14,FALSE),IF(E278="CSV",VLOOKUP(C278,Ejemplo_Servicios!$B$9:$R$162,15,FALSE),IF(E278="SIC",VLOOKUP(C277,Ejemplo_Servicios!$B$9:$R$162,17,FALSE),0)))</f>
        <v>4186209.3891129564</v>
      </c>
      <c r="J278" s="98">
        <f t="shared" si="4"/>
        <v>0.3891129563562572</v>
      </c>
      <c r="K278" s="98"/>
    </row>
    <row r="279" spans="2:11">
      <c r="B279" s="92">
        <v>41791</v>
      </c>
      <c r="C279" s="85" t="s">
        <v>184</v>
      </c>
      <c r="D279" s="85" t="s">
        <v>424</v>
      </c>
      <c r="E279" s="85" t="s">
        <v>428</v>
      </c>
      <c r="F279" s="85" t="s">
        <v>426</v>
      </c>
      <c r="G279" s="98">
        <v>4186209</v>
      </c>
      <c r="H279" s="134">
        <v>60800</v>
      </c>
      <c r="I279" s="145">
        <f>+IF(E279="CND",VLOOKUP(C279,Ejemplo_Servicios!$B$9:$R$162,14,FALSE),IF(E279="CSV",VLOOKUP(C279,Ejemplo_Servicios!$B$9:$R$162,15,FALSE),IF(E279="SIC",VLOOKUP(C278,Ejemplo_Servicios!$B$9:$R$162,17,FALSE),0)))</f>
        <v>4186209.3891129564</v>
      </c>
      <c r="J279" s="98">
        <f t="shared" si="4"/>
        <v>0.3891129563562572</v>
      </c>
      <c r="K279" s="98"/>
    </row>
    <row r="280" spans="2:11">
      <c r="B280" s="92">
        <v>41791</v>
      </c>
      <c r="C280" s="85" t="s">
        <v>130</v>
      </c>
      <c r="D280" s="85" t="s">
        <v>424</v>
      </c>
      <c r="E280" s="85" t="s">
        <v>425</v>
      </c>
      <c r="F280" s="85" t="s">
        <v>426</v>
      </c>
      <c r="G280" s="98">
        <v>578358</v>
      </c>
      <c r="H280" s="134">
        <v>3000</v>
      </c>
      <c r="I280" s="145">
        <f>+IF(E280="CND",VLOOKUP(C280,Ejemplo_Servicios!$B$9:$R$162,14,FALSE),IF(E280="CSV",VLOOKUP(C280,Ejemplo_Servicios!$B$9:$R$162,15,FALSE),IF(E280="SIC",VLOOKUP(C279,Ejemplo_Servicios!$B$9:$R$162,17,FALSE),0)))</f>
        <v>578357.87612744793</v>
      </c>
      <c r="J280" s="98">
        <f t="shared" si="4"/>
        <v>-0.1238725520670414</v>
      </c>
      <c r="K280" s="98"/>
    </row>
    <row r="281" spans="2:11">
      <c r="B281" s="92">
        <v>41791</v>
      </c>
      <c r="C281" s="85" t="s">
        <v>130</v>
      </c>
      <c r="D281" s="85" t="s">
        <v>424</v>
      </c>
      <c r="E281" s="85" t="s">
        <v>427</v>
      </c>
      <c r="F281" s="85" t="s">
        <v>426</v>
      </c>
      <c r="G281" s="98">
        <v>206556</v>
      </c>
      <c r="H281" s="134">
        <v>3000</v>
      </c>
      <c r="I281" s="145">
        <f>+IF(E281="CND",VLOOKUP(C281,Ejemplo_Servicios!$B$9:$R$162,14,FALSE),IF(E281="CSV",VLOOKUP(C281,Ejemplo_Servicios!$B$9:$R$162,15,FALSE),IF(E281="SIC",VLOOKUP(C280,Ejemplo_Servicios!$B$9:$R$162,17,FALSE),0)))</f>
        <v>206556.38433123141</v>
      </c>
      <c r="J281" s="98">
        <f t="shared" si="4"/>
        <v>0.38433123141294345</v>
      </c>
      <c r="K281" s="98"/>
    </row>
    <row r="282" spans="2:11">
      <c r="B282" s="92">
        <v>41791</v>
      </c>
      <c r="C282" s="85" t="s">
        <v>130</v>
      </c>
      <c r="D282" s="85" t="s">
        <v>424</v>
      </c>
      <c r="E282" s="85" t="s">
        <v>428</v>
      </c>
      <c r="F282" s="85" t="s">
        <v>426</v>
      </c>
      <c r="G282" s="98">
        <v>206556</v>
      </c>
      <c r="H282" s="134">
        <v>3000</v>
      </c>
      <c r="I282" s="145">
        <f>+IF(E282="CND",VLOOKUP(C282,Ejemplo_Servicios!$B$9:$R$162,14,FALSE),IF(E282="CSV",VLOOKUP(C282,Ejemplo_Servicios!$B$9:$R$162,15,FALSE),IF(E282="SIC",VLOOKUP(C281,Ejemplo_Servicios!$B$9:$R$162,17,FALSE),0)))</f>
        <v>206556.38433123141</v>
      </c>
      <c r="J282" s="98">
        <f t="shared" si="4"/>
        <v>0.38433123141294345</v>
      </c>
      <c r="K282" s="98"/>
    </row>
    <row r="283" spans="2:11">
      <c r="B283" s="92">
        <v>41791</v>
      </c>
      <c r="C283" s="85" t="s">
        <v>150</v>
      </c>
      <c r="D283" s="85" t="s">
        <v>424</v>
      </c>
      <c r="E283" s="85" t="s">
        <v>425</v>
      </c>
      <c r="F283" s="85" t="s">
        <v>429</v>
      </c>
      <c r="G283" s="98">
        <v>5642811</v>
      </c>
      <c r="H283" s="134">
        <v>11828656</v>
      </c>
      <c r="I283" s="145">
        <f>+IF(E283="CND",VLOOKUP(C283,Ejemplo_Servicios!$B$9:$R$162,14,FALSE),IF(E283="CSV",VLOOKUP(C283,Ejemplo_Servicios!$B$9:$R$162,15,FALSE),IF(E283="SIC",VLOOKUP(C282,Ejemplo_Servicios!$B$9:$R$162,17,FALSE),0)))</f>
        <v>5642811.0915260995</v>
      </c>
      <c r="J283" s="98">
        <f t="shared" si="4"/>
        <v>9.1526099480688572E-2</v>
      </c>
      <c r="K283" s="98"/>
    </row>
    <row r="284" spans="2:11">
      <c r="B284" s="92">
        <v>41791</v>
      </c>
      <c r="C284" s="85" t="s">
        <v>150</v>
      </c>
      <c r="D284" s="85" t="s">
        <v>424</v>
      </c>
      <c r="E284" s="85" t="s">
        <v>427</v>
      </c>
      <c r="F284" s="85" t="s">
        <v>429</v>
      </c>
      <c r="G284" s="98">
        <v>2015290</v>
      </c>
      <c r="H284" s="134">
        <v>11828656</v>
      </c>
      <c r="I284" s="145">
        <f>+IF(E284="CND",VLOOKUP(C284,Ejemplo_Servicios!$B$9:$R$162,14,FALSE),IF(E284="CSV",VLOOKUP(C284,Ejemplo_Servicios!$B$9:$R$162,15,FALSE),IF(E284="SIC",VLOOKUP(C283,Ejemplo_Servicios!$B$9:$R$162,17,FALSE),0)))</f>
        <v>2015289.6755450359</v>
      </c>
      <c r="J284" s="98">
        <f t="shared" si="4"/>
        <v>-0.32445496413856745</v>
      </c>
      <c r="K284" s="98"/>
    </row>
    <row r="285" spans="2:11">
      <c r="B285" s="92">
        <v>41791</v>
      </c>
      <c r="C285" s="85" t="s">
        <v>150</v>
      </c>
      <c r="D285" s="85" t="s">
        <v>424</v>
      </c>
      <c r="E285" s="85" t="s">
        <v>428</v>
      </c>
      <c r="F285" s="85" t="s">
        <v>429</v>
      </c>
      <c r="G285" s="98">
        <v>2015290</v>
      </c>
      <c r="H285" s="134">
        <v>11828656</v>
      </c>
      <c r="I285" s="145">
        <f>+IF(E285="CND",VLOOKUP(C285,Ejemplo_Servicios!$B$9:$R$162,14,FALSE),IF(E285="CSV",VLOOKUP(C285,Ejemplo_Servicios!$B$9:$R$162,15,FALSE),IF(E285="SIC",VLOOKUP(C284,Ejemplo_Servicios!$B$9:$R$162,17,FALSE),0)))</f>
        <v>2015289.6755450359</v>
      </c>
      <c r="J285" s="98">
        <f t="shared" si="4"/>
        <v>-0.32445496413856745</v>
      </c>
      <c r="K285" s="98"/>
    </row>
    <row r="286" spans="2:11">
      <c r="B286" s="92">
        <v>41791</v>
      </c>
      <c r="C286" s="85" t="s">
        <v>188</v>
      </c>
      <c r="D286" s="85" t="s">
        <v>424</v>
      </c>
      <c r="E286" s="85" t="s">
        <v>425</v>
      </c>
      <c r="F286" s="85" t="s">
        <v>426</v>
      </c>
      <c r="G286" s="98">
        <v>443408</v>
      </c>
      <c r="H286" s="134">
        <v>2300</v>
      </c>
      <c r="I286" s="145">
        <f>+IF(E286="CND",VLOOKUP(C286,Ejemplo_Servicios!$B$9:$R$162,14,FALSE),IF(E286="CSV",VLOOKUP(C286,Ejemplo_Servicios!$B$9:$R$162,15,FALSE),IF(E286="SIC",VLOOKUP(C285,Ejemplo_Servicios!$B$9:$R$162,17,FALSE),0)))</f>
        <v>443407.70503104344</v>
      </c>
      <c r="J286" s="98">
        <f t="shared" si="4"/>
        <v>-0.29496895655756816</v>
      </c>
      <c r="K286" s="98"/>
    </row>
    <row r="287" spans="2:11">
      <c r="B287" s="92">
        <v>41791</v>
      </c>
      <c r="C287" s="85" t="s">
        <v>188</v>
      </c>
      <c r="D287" s="85" t="s">
        <v>424</v>
      </c>
      <c r="E287" s="85" t="s">
        <v>427</v>
      </c>
      <c r="F287" s="85" t="s">
        <v>426</v>
      </c>
      <c r="G287" s="98">
        <v>158360</v>
      </c>
      <c r="H287" s="134">
        <v>2300</v>
      </c>
      <c r="I287" s="145">
        <f>+IF(E287="CND",VLOOKUP(C287,Ejemplo_Servicios!$B$9:$R$162,14,FALSE),IF(E287="CSV",VLOOKUP(C287,Ejemplo_Servicios!$B$9:$R$162,15,FALSE),IF(E287="SIC",VLOOKUP(C286,Ejemplo_Servicios!$B$9:$R$162,17,FALSE),0)))</f>
        <v>158359.89465394409</v>
      </c>
      <c r="J287" s="98">
        <f t="shared" si="4"/>
        <v>-0.10534605590510182</v>
      </c>
      <c r="K287" s="98"/>
    </row>
    <row r="288" spans="2:11">
      <c r="B288" s="92">
        <v>41791</v>
      </c>
      <c r="C288" s="85" t="s">
        <v>188</v>
      </c>
      <c r="D288" s="85" t="s">
        <v>424</v>
      </c>
      <c r="E288" s="85" t="s">
        <v>428</v>
      </c>
      <c r="F288" s="85" t="s">
        <v>426</v>
      </c>
      <c r="G288" s="98">
        <v>1234390</v>
      </c>
      <c r="H288" s="134">
        <v>2300</v>
      </c>
      <c r="I288" s="145">
        <f>+IF(E288="CND",VLOOKUP(C288,Ejemplo_Servicios!$B$9:$R$162,14,FALSE),IF(E288="CSV",VLOOKUP(C288,Ejemplo_Servicios!$B$9:$R$162,15,FALSE),IF(E288="SIC",VLOOKUP(C287,Ejemplo_Servicios!$B$9:$R$162,17,FALSE),0)))</f>
        <v>1234390.1528287239</v>
      </c>
      <c r="J288" s="98">
        <f t="shared" si="4"/>
        <v>0.1528287238907069</v>
      </c>
      <c r="K288" s="98"/>
    </row>
    <row r="289" spans="2:11">
      <c r="B289" s="92">
        <v>41791</v>
      </c>
      <c r="C289" s="85" t="s">
        <v>214</v>
      </c>
      <c r="D289" s="85" t="s">
        <v>424</v>
      </c>
      <c r="E289" s="85" t="s">
        <v>425</v>
      </c>
      <c r="F289" s="85" t="s">
        <v>429</v>
      </c>
      <c r="G289" s="98">
        <v>725281</v>
      </c>
      <c r="H289" s="134">
        <v>1520360</v>
      </c>
      <c r="I289" s="145">
        <f>+IF(E289="CND",VLOOKUP(C289,Ejemplo_Servicios!$B$9:$R$162,14,FALSE),IF(E289="CSV",VLOOKUP(C289,Ejemplo_Servicios!$B$9:$R$162,15,FALSE),IF(E289="SIC",VLOOKUP(C288,Ejemplo_Servicios!$B$9:$R$162,17,FALSE),0)))</f>
        <v>725281.39634477231</v>
      </c>
      <c r="J289" s="98">
        <f t="shared" si="4"/>
        <v>0.39634477230720222</v>
      </c>
      <c r="K289" s="98"/>
    </row>
    <row r="290" spans="2:11">
      <c r="B290" s="92">
        <v>41791</v>
      </c>
      <c r="C290" s="85" t="s">
        <v>214</v>
      </c>
      <c r="D290" s="85" t="s">
        <v>424</v>
      </c>
      <c r="E290" s="85" t="s">
        <v>427</v>
      </c>
      <c r="F290" s="85" t="s">
        <v>429</v>
      </c>
      <c r="G290" s="98">
        <v>259029</v>
      </c>
      <c r="H290" s="134">
        <v>1520360</v>
      </c>
      <c r="I290" s="145">
        <f>+IF(E290="CND",VLOOKUP(C290,Ejemplo_Servicios!$B$9:$R$162,14,FALSE),IF(E290="CSV",VLOOKUP(C290,Ejemplo_Servicios!$B$9:$R$162,15,FALSE),IF(E290="SIC",VLOOKUP(C289,Ejemplo_Servicios!$B$9:$R$162,17,FALSE),0)))</f>
        <v>259029.07012313302</v>
      </c>
      <c r="J290" s="98">
        <f t="shared" si="4"/>
        <v>7.0123133016750216E-2</v>
      </c>
      <c r="K290" s="98"/>
    </row>
    <row r="291" spans="2:11">
      <c r="B291" s="92">
        <v>41791</v>
      </c>
      <c r="C291" s="85" t="s">
        <v>214</v>
      </c>
      <c r="D291" s="85" t="s">
        <v>424</v>
      </c>
      <c r="E291" s="85" t="s">
        <v>428</v>
      </c>
      <c r="F291" s="85" t="s">
        <v>429</v>
      </c>
      <c r="G291" s="98">
        <v>259029</v>
      </c>
      <c r="H291" s="134">
        <v>1520360</v>
      </c>
      <c r="I291" s="145">
        <f>+IF(E291="CND",VLOOKUP(C291,Ejemplo_Servicios!$B$9:$R$162,14,FALSE),IF(E291="CSV",VLOOKUP(C291,Ejemplo_Servicios!$B$9:$R$162,15,FALSE),IF(E291="SIC",VLOOKUP(C290,Ejemplo_Servicios!$B$9:$R$162,17,FALSE),0)))</f>
        <v>259029.07012313302</v>
      </c>
      <c r="J291" s="98">
        <f t="shared" si="4"/>
        <v>7.0123133016750216E-2</v>
      </c>
      <c r="K291" s="98"/>
    </row>
    <row r="292" spans="2:11">
      <c r="B292" s="92">
        <v>41791</v>
      </c>
      <c r="C292" s="85" t="s">
        <v>254</v>
      </c>
      <c r="D292" s="85" t="s">
        <v>424</v>
      </c>
      <c r="E292" s="85" t="s">
        <v>425</v>
      </c>
      <c r="F292" s="85" t="s">
        <v>426</v>
      </c>
      <c r="G292" s="98">
        <v>2891789</v>
      </c>
      <c r="H292" s="134">
        <v>15000</v>
      </c>
      <c r="I292" s="145">
        <f>+IF(E292="CND",VLOOKUP(C292,Ejemplo_Servicios!$B$9:$R$162,14,FALSE),IF(E292="CSV",VLOOKUP(C292,Ejemplo_Servicios!$B$9:$R$162,15,FALSE),IF(E292="SIC",VLOOKUP(C291,Ejemplo_Servicios!$B$9:$R$162,17,FALSE),0)))</f>
        <v>2891789.3806372392</v>
      </c>
      <c r="J292" s="98">
        <f t="shared" si="4"/>
        <v>0.38063723919913173</v>
      </c>
      <c r="K292" s="98"/>
    </row>
    <row r="293" spans="2:11">
      <c r="B293" s="92">
        <v>41791</v>
      </c>
      <c r="C293" s="85" t="s">
        <v>254</v>
      </c>
      <c r="D293" s="85" t="s">
        <v>424</v>
      </c>
      <c r="E293" s="85" t="s">
        <v>427</v>
      </c>
      <c r="F293" s="85" t="s">
        <v>426</v>
      </c>
      <c r="G293" s="98">
        <v>1032782</v>
      </c>
      <c r="H293" s="134">
        <v>15000</v>
      </c>
      <c r="I293" s="145">
        <f>+IF(E293="CND",VLOOKUP(C293,Ejemplo_Servicios!$B$9:$R$162,14,FALSE),IF(E293="CSV",VLOOKUP(C293,Ejemplo_Servicios!$B$9:$R$162,15,FALSE),IF(E293="SIC",VLOOKUP(C292,Ejemplo_Servicios!$B$9:$R$162,17,FALSE),0)))</f>
        <v>1032781.9216561571</v>
      </c>
      <c r="J293" s="98">
        <f t="shared" si="4"/>
        <v>-7.8343842877075076E-2</v>
      </c>
      <c r="K293" s="98"/>
    </row>
    <row r="294" spans="2:11">
      <c r="B294" s="92">
        <v>41791</v>
      </c>
      <c r="C294" s="85" t="s">
        <v>254</v>
      </c>
      <c r="D294" s="85" t="s">
        <v>424</v>
      </c>
      <c r="E294" s="85" t="s">
        <v>430</v>
      </c>
      <c r="F294" s="85" t="s">
        <v>431</v>
      </c>
      <c r="G294" s="98">
        <v>201516</v>
      </c>
      <c r="H294" s="134">
        <v>0</v>
      </c>
      <c r="I294" s="146">
        <f>+G294</f>
        <v>201516</v>
      </c>
      <c r="J294" s="98">
        <f t="shared" si="4"/>
        <v>0</v>
      </c>
      <c r="K294" s="98" t="s">
        <v>432</v>
      </c>
    </row>
    <row r="295" spans="2:11">
      <c r="B295" s="92">
        <v>41791</v>
      </c>
      <c r="C295" s="85" t="s">
        <v>254</v>
      </c>
      <c r="D295" s="85" t="s">
        <v>424</v>
      </c>
      <c r="E295" s="85" t="s">
        <v>428</v>
      </c>
      <c r="F295" s="85" t="s">
        <v>426</v>
      </c>
      <c r="G295" s="98">
        <v>1032782</v>
      </c>
      <c r="H295" s="134">
        <v>15000</v>
      </c>
      <c r="I295" s="145">
        <f>+IF(E295="CND",VLOOKUP(C295,Ejemplo_Servicios!$B$9:$R$162,14,FALSE),IF(E295="CSV",VLOOKUP(C295,Ejemplo_Servicios!$B$9:$R$162,15,FALSE),IF(E295="SIC",VLOOKUP(C294,Ejemplo_Servicios!$B$9:$R$162,17,FALSE),0)))</f>
        <v>1032781.9216561571</v>
      </c>
      <c r="J295" s="98">
        <f t="shared" si="4"/>
        <v>-7.8343842877075076E-2</v>
      </c>
      <c r="K295" s="98"/>
    </row>
    <row r="296" spans="2:11">
      <c r="B296" s="92">
        <v>41791</v>
      </c>
      <c r="C296" s="85" t="s">
        <v>181</v>
      </c>
      <c r="D296" s="85" t="s">
        <v>424</v>
      </c>
      <c r="E296" s="85" t="s">
        <v>425</v>
      </c>
      <c r="F296" s="85" t="s">
        <v>429</v>
      </c>
      <c r="G296" s="98">
        <v>780773</v>
      </c>
      <c r="H296" s="134">
        <v>1636683</v>
      </c>
      <c r="I296" s="145">
        <f>+IF(E296="CND",VLOOKUP(C296,Ejemplo_Servicios!$B$9:$R$162,14,FALSE),IF(E296="CSV",VLOOKUP(C296,Ejemplo_Servicios!$B$9:$R$162,15,FALSE),IF(E296="SIC",VLOOKUP(C295,Ejemplo_Servicios!$B$9:$R$162,17,FALSE),0)))</f>
        <v>780772.86030961911</v>
      </c>
      <c r="J296" s="98">
        <f t="shared" si="4"/>
        <v>-0.13969038089271635</v>
      </c>
      <c r="K296" s="98"/>
    </row>
    <row r="297" spans="2:11">
      <c r="B297" s="92">
        <v>41791</v>
      </c>
      <c r="C297" s="85" t="s">
        <v>181</v>
      </c>
      <c r="D297" s="85" t="s">
        <v>424</v>
      </c>
      <c r="E297" s="85" t="s">
        <v>427</v>
      </c>
      <c r="F297" s="85" t="s">
        <v>429</v>
      </c>
      <c r="G297" s="98">
        <v>278847</v>
      </c>
      <c r="H297" s="134">
        <v>1636683</v>
      </c>
      <c r="I297" s="145">
        <f>+IF(E297="CND",VLOOKUP(C297,Ejemplo_Servicios!$B$9:$R$162,14,FALSE),IF(E297="CSV",VLOOKUP(C297,Ejemplo_Servicios!$B$9:$R$162,15,FALSE),IF(E297="SIC",VLOOKUP(C296,Ejemplo_Servicios!$B$9:$R$162,17,FALSE),0)))</f>
        <v>278847.45011057827</v>
      </c>
      <c r="J297" s="98">
        <f t="shared" si="4"/>
        <v>0.45011057826923206</v>
      </c>
      <c r="K297" s="98"/>
    </row>
    <row r="298" spans="2:11">
      <c r="B298" s="92">
        <v>41791</v>
      </c>
      <c r="C298" s="85" t="s">
        <v>181</v>
      </c>
      <c r="D298" s="85" t="s">
        <v>424</v>
      </c>
      <c r="E298" s="85" t="s">
        <v>428</v>
      </c>
      <c r="F298" s="85" t="s">
        <v>429</v>
      </c>
      <c r="G298" s="98">
        <v>278847</v>
      </c>
      <c r="H298" s="134">
        <v>1636683</v>
      </c>
      <c r="I298" s="145">
        <f>+IF(E298="CND",VLOOKUP(C298,Ejemplo_Servicios!$B$9:$R$162,14,FALSE),IF(E298="CSV",VLOOKUP(C298,Ejemplo_Servicios!$B$9:$R$162,15,FALSE),IF(E298="SIC",VLOOKUP(C297,Ejemplo_Servicios!$B$9:$R$162,17,FALSE),0)))</f>
        <v>278847.45011057827</v>
      </c>
      <c r="J298" s="98">
        <f t="shared" si="4"/>
        <v>0.45011057826923206</v>
      </c>
      <c r="K298" s="98"/>
    </row>
    <row r="299" spans="2:11">
      <c r="B299" s="92">
        <v>41791</v>
      </c>
      <c r="C299" s="85" t="s">
        <v>234</v>
      </c>
      <c r="D299" s="85" t="s">
        <v>424</v>
      </c>
      <c r="E299" s="85" t="s">
        <v>425</v>
      </c>
      <c r="F299" s="85" t="s">
        <v>429</v>
      </c>
      <c r="G299" s="98">
        <v>31361357</v>
      </c>
      <c r="H299" s="134">
        <v>65740764</v>
      </c>
      <c r="I299" s="145">
        <f>+IF(E299="CND",VLOOKUP(C299,Ejemplo_Servicios!$B$9:$R$162,14,FALSE),IF(E299="CSV",VLOOKUP(C299,Ejemplo_Servicios!$B$9:$R$162,15,FALSE),IF(E299="SIC",VLOOKUP(C298,Ejemplo_Servicios!$B$9:$R$162,17,FALSE),0)))</f>
        <v>31361357.241828587</v>
      </c>
      <c r="J299" s="98">
        <f t="shared" si="4"/>
        <v>0.24182858690619469</v>
      </c>
      <c r="K299" s="98"/>
    </row>
    <row r="300" spans="2:11">
      <c r="B300" s="92">
        <v>41791</v>
      </c>
      <c r="C300" s="85" t="s">
        <v>234</v>
      </c>
      <c r="D300" s="85" t="s">
        <v>424</v>
      </c>
      <c r="E300" s="85" t="s">
        <v>427</v>
      </c>
      <c r="F300" s="85" t="s">
        <v>429</v>
      </c>
      <c r="G300" s="98">
        <v>11200485</v>
      </c>
      <c r="H300" s="134">
        <v>65740764</v>
      </c>
      <c r="I300" s="145">
        <f>+IF(E300="CND",VLOOKUP(C300,Ejemplo_Servicios!$B$9:$R$162,14,FALSE),IF(E300="CSV",VLOOKUP(C300,Ejemplo_Servicios!$B$9:$R$162,15,FALSE),IF(E300="SIC",VLOOKUP(C299,Ejemplo_Servicios!$B$9:$R$162,17,FALSE),0)))</f>
        <v>11200484.729224496</v>
      </c>
      <c r="J300" s="98">
        <f t="shared" si="4"/>
        <v>-0.27077550441026688</v>
      </c>
      <c r="K300" s="98"/>
    </row>
    <row r="301" spans="2:11">
      <c r="B301" s="92">
        <v>41791</v>
      </c>
      <c r="C301" s="85" t="s">
        <v>234</v>
      </c>
      <c r="D301" s="85" t="s">
        <v>424</v>
      </c>
      <c r="E301" s="85" t="s">
        <v>428</v>
      </c>
      <c r="F301" s="85" t="s">
        <v>429</v>
      </c>
      <c r="G301" s="98">
        <v>11200485</v>
      </c>
      <c r="H301" s="134">
        <v>65740764</v>
      </c>
      <c r="I301" s="145">
        <f>+IF(E301="CND",VLOOKUP(C301,Ejemplo_Servicios!$B$9:$R$162,14,FALSE),IF(E301="CSV",VLOOKUP(C301,Ejemplo_Servicios!$B$9:$R$162,15,FALSE),IF(E301="SIC",VLOOKUP(C300,Ejemplo_Servicios!$B$9:$R$162,17,FALSE),0)))</f>
        <v>11200484.729224496</v>
      </c>
      <c r="J301" s="98">
        <f t="shared" si="4"/>
        <v>-0.27077550441026688</v>
      </c>
      <c r="K301" s="98"/>
    </row>
    <row r="302" spans="2:11">
      <c r="B302" s="92">
        <v>41791</v>
      </c>
      <c r="C302" s="85" t="s">
        <v>132</v>
      </c>
      <c r="D302" s="85" t="s">
        <v>424</v>
      </c>
      <c r="E302" s="85" t="s">
        <v>425</v>
      </c>
      <c r="F302" s="85" t="s">
        <v>426</v>
      </c>
      <c r="G302" s="98">
        <v>17350736</v>
      </c>
      <c r="H302" s="134">
        <v>90000</v>
      </c>
      <c r="I302" s="145">
        <f>+IF(E302="CND",VLOOKUP(C302,Ejemplo_Servicios!$B$9:$R$162,14,FALSE),IF(E302="CSV",VLOOKUP(C302,Ejemplo_Servicios!$B$9:$R$162,15,FALSE),IF(E302="SIC",VLOOKUP(C301,Ejemplo_Servicios!$B$9:$R$162,17,FALSE),0)))</f>
        <v>17350736.283823438</v>
      </c>
      <c r="J302" s="98">
        <f t="shared" si="4"/>
        <v>0.28382343798875809</v>
      </c>
      <c r="K302" s="98"/>
    </row>
    <row r="303" spans="2:11">
      <c r="B303" s="92">
        <v>41791</v>
      </c>
      <c r="C303" s="85" t="s">
        <v>132</v>
      </c>
      <c r="D303" s="85" t="s">
        <v>424</v>
      </c>
      <c r="E303" s="85" t="s">
        <v>427</v>
      </c>
      <c r="F303" s="85" t="s">
        <v>426</v>
      </c>
      <c r="G303" s="98">
        <v>6196692</v>
      </c>
      <c r="H303" s="134">
        <v>90000</v>
      </c>
      <c r="I303" s="145">
        <f>+IF(E303="CND",VLOOKUP(C303,Ejemplo_Servicios!$B$9:$R$162,14,FALSE),IF(E303="CSV",VLOOKUP(C303,Ejemplo_Servicios!$B$9:$R$162,15,FALSE),IF(E303="SIC",VLOOKUP(C302,Ejemplo_Servicios!$B$9:$R$162,17,FALSE),0)))</f>
        <v>6196691.5299369423</v>
      </c>
      <c r="J303" s="98">
        <f t="shared" si="4"/>
        <v>-0.47006305772811174</v>
      </c>
      <c r="K303" s="98"/>
    </row>
    <row r="304" spans="2:11">
      <c r="B304" s="92">
        <v>41791</v>
      </c>
      <c r="C304" s="85" t="s">
        <v>132</v>
      </c>
      <c r="D304" s="85" t="s">
        <v>424</v>
      </c>
      <c r="E304" s="85" t="s">
        <v>430</v>
      </c>
      <c r="F304" s="85" t="s">
        <v>431</v>
      </c>
      <c r="G304" s="98">
        <v>47624384</v>
      </c>
      <c r="H304" s="134">
        <v>0</v>
      </c>
      <c r="I304" s="146">
        <f>+G304</f>
        <v>47624384</v>
      </c>
      <c r="J304" s="98">
        <f t="shared" si="4"/>
        <v>0</v>
      </c>
      <c r="K304" s="98" t="s">
        <v>432</v>
      </c>
    </row>
    <row r="305" spans="2:11">
      <c r="B305" s="92">
        <v>41791</v>
      </c>
      <c r="C305" s="85" t="s">
        <v>132</v>
      </c>
      <c r="D305" s="85" t="s">
        <v>424</v>
      </c>
      <c r="E305" s="85" t="s">
        <v>428</v>
      </c>
      <c r="F305" s="85" t="s">
        <v>426</v>
      </c>
      <c r="G305" s="98">
        <v>6196692</v>
      </c>
      <c r="H305" s="134">
        <v>90000</v>
      </c>
      <c r="I305" s="145">
        <f>+IF(E305="CND",VLOOKUP(C305,Ejemplo_Servicios!$B$9:$R$162,14,FALSE),IF(E305="CSV",VLOOKUP(C305,Ejemplo_Servicios!$B$9:$R$162,15,FALSE),IF(E305="SIC",VLOOKUP(C304,Ejemplo_Servicios!$B$9:$R$162,17,FALSE),0)))</f>
        <v>6196691.5299369423</v>
      </c>
      <c r="J305" s="98">
        <f t="shared" si="4"/>
        <v>-0.47006305772811174</v>
      </c>
      <c r="K305" s="98"/>
    </row>
    <row r="306" spans="2:11">
      <c r="B306" s="92">
        <v>41791</v>
      </c>
      <c r="C306" s="85" t="s">
        <v>251</v>
      </c>
      <c r="D306" s="85" t="s">
        <v>424</v>
      </c>
      <c r="E306" s="85" t="s">
        <v>425</v>
      </c>
      <c r="F306" s="85" t="s">
        <v>429</v>
      </c>
      <c r="G306" s="98">
        <v>4068344</v>
      </c>
      <c r="H306" s="134">
        <v>8528204</v>
      </c>
      <c r="I306" s="145">
        <f>+IF(E306="CND",VLOOKUP(C306,Ejemplo_Servicios!$B$9:$R$162,14,FALSE),IF(E306="CSV",VLOOKUP(C306,Ejemplo_Servicios!$B$9:$R$162,15,FALSE),IF(E306="SIC",VLOOKUP(C305,Ejemplo_Servicios!$B$9:$R$162,17,FALSE),0)))</f>
        <v>4068344.2888641455</v>
      </c>
      <c r="J306" s="98">
        <f t="shared" si="4"/>
        <v>0.28886414552107453</v>
      </c>
      <c r="K306" s="98"/>
    </row>
    <row r="307" spans="2:11">
      <c r="B307" s="92">
        <v>41791</v>
      </c>
      <c r="C307" s="85" t="s">
        <v>251</v>
      </c>
      <c r="D307" s="85" t="s">
        <v>424</v>
      </c>
      <c r="E307" s="85" t="s">
        <v>427</v>
      </c>
      <c r="F307" s="85" t="s">
        <v>429</v>
      </c>
      <c r="G307" s="98">
        <v>1452980</v>
      </c>
      <c r="H307" s="134">
        <v>8528204</v>
      </c>
      <c r="I307" s="145">
        <f>+IF(E307="CND",VLOOKUP(C307,Ejemplo_Servicios!$B$9:$R$162,14,FALSE),IF(E307="CSV",VLOOKUP(C307,Ejemplo_Servicios!$B$9:$R$162,15,FALSE),IF(E307="SIC",VLOOKUP(C306,Ejemplo_Servicios!$B$9:$R$162,17,FALSE),0)))</f>
        <v>1452980.1031657665</v>
      </c>
      <c r="J307" s="98">
        <f t="shared" si="4"/>
        <v>0.10316576645709574</v>
      </c>
      <c r="K307" s="98"/>
    </row>
    <row r="308" spans="2:11">
      <c r="B308" s="92">
        <v>41791</v>
      </c>
      <c r="C308" s="85" t="s">
        <v>251</v>
      </c>
      <c r="D308" s="85" t="s">
        <v>424</v>
      </c>
      <c r="E308" s="85" t="s">
        <v>428</v>
      </c>
      <c r="F308" s="85" t="s">
        <v>429</v>
      </c>
      <c r="G308" s="98">
        <v>2064906</v>
      </c>
      <c r="H308" s="134">
        <v>8528204</v>
      </c>
      <c r="I308" s="145">
        <f>+IF(E308="CND",VLOOKUP(C308,Ejemplo_Servicios!$B$9:$R$162,14,FALSE),IF(E308="CSV",VLOOKUP(C308,Ejemplo_Servicios!$B$9:$R$162,15,FALSE),IF(E308="SIC",VLOOKUP(C307,Ejemplo_Servicios!$B$9:$R$162,17,FALSE),0)))</f>
        <v>2064905.5079271109</v>
      </c>
      <c r="J308" s="98">
        <f t="shared" si="4"/>
        <v>-0.49207288911566138</v>
      </c>
      <c r="K308" s="98"/>
    </row>
    <row r="309" spans="2:11">
      <c r="B309" s="92">
        <v>41791</v>
      </c>
      <c r="C309" s="85" t="s">
        <v>112</v>
      </c>
      <c r="D309" s="85" t="s">
        <v>424</v>
      </c>
      <c r="E309" s="85" t="s">
        <v>425</v>
      </c>
      <c r="F309" s="85" t="s">
        <v>429</v>
      </c>
      <c r="G309" s="98">
        <v>3208771</v>
      </c>
      <c r="H309" s="134">
        <v>6726337</v>
      </c>
      <c r="I309" s="145">
        <f>+IF(E309="CND",VLOOKUP(C309,Ejemplo_Servicios!$B$9:$R$162,14,FALSE),IF(E309="CSV",VLOOKUP(C309,Ejemplo_Servicios!$B$9:$R$162,15,FALSE),IF(E309="SIC",VLOOKUP(C308,Ejemplo_Servicios!$B$9:$R$162,17,FALSE),0)))</f>
        <v>3208770.8184462553</v>
      </c>
      <c r="J309" s="98">
        <f t="shared" si="4"/>
        <v>-0.18155374471098185</v>
      </c>
      <c r="K309" s="98"/>
    </row>
    <row r="310" spans="2:11">
      <c r="B310" s="92">
        <v>41791</v>
      </c>
      <c r="C310" s="85" t="s">
        <v>112</v>
      </c>
      <c r="D310" s="85" t="s">
        <v>424</v>
      </c>
      <c r="E310" s="85" t="s">
        <v>427</v>
      </c>
      <c r="F310" s="85" t="s">
        <v>429</v>
      </c>
      <c r="G310" s="98">
        <v>1145990</v>
      </c>
      <c r="H310" s="134">
        <v>6726337</v>
      </c>
      <c r="I310" s="145">
        <f>+IF(E310="CND",VLOOKUP(C310,Ejemplo_Servicios!$B$9:$R$162,14,FALSE),IF(E310="CSV",VLOOKUP(C310,Ejemplo_Servicios!$B$9:$R$162,15,FALSE),IF(E310="SIC",VLOOKUP(C309,Ejemplo_Servicios!$B$9:$R$162,17,FALSE),0)))</f>
        <v>1145989.57801652</v>
      </c>
      <c r="J310" s="98">
        <f t="shared" si="4"/>
        <v>-0.42198347998782992</v>
      </c>
      <c r="K310" s="98"/>
    </row>
    <row r="311" spans="2:11">
      <c r="B311" s="92">
        <v>41791</v>
      </c>
      <c r="C311" s="85" t="s">
        <v>112</v>
      </c>
      <c r="D311" s="85" t="s">
        <v>424</v>
      </c>
      <c r="E311" s="85" t="s">
        <v>428</v>
      </c>
      <c r="F311" s="85" t="s">
        <v>429</v>
      </c>
      <c r="G311" s="98">
        <v>1145990</v>
      </c>
      <c r="H311" s="134">
        <v>6726337</v>
      </c>
      <c r="I311" s="145">
        <f>+IF(E311="CND",VLOOKUP(C311,Ejemplo_Servicios!$B$9:$R$162,14,FALSE),IF(E311="CSV",VLOOKUP(C311,Ejemplo_Servicios!$B$9:$R$162,15,FALSE),IF(E311="SIC",VLOOKUP(C310,Ejemplo_Servicios!$B$9:$R$162,17,FALSE),0)))</f>
        <v>1145989.57801652</v>
      </c>
      <c r="J311" s="98">
        <f t="shared" si="4"/>
        <v>-0.42198347998782992</v>
      </c>
      <c r="K311" s="98"/>
    </row>
    <row r="312" spans="2:11">
      <c r="B312" s="92">
        <v>41791</v>
      </c>
      <c r="C312" s="85" t="s">
        <v>236</v>
      </c>
      <c r="D312" s="85" t="s">
        <v>424</v>
      </c>
      <c r="E312" s="85" t="s">
        <v>425</v>
      </c>
      <c r="F312" s="85" t="s">
        <v>429</v>
      </c>
      <c r="G312" s="98">
        <v>11662344</v>
      </c>
      <c r="H312" s="134">
        <v>24447010</v>
      </c>
      <c r="I312" s="145">
        <f>+IF(E312="CND",VLOOKUP(C312,Ejemplo_Servicios!$B$9:$R$162,14,FALSE),IF(E312="CSV",VLOOKUP(C312,Ejemplo_Servicios!$B$9:$R$162,15,FALSE),IF(E312="SIC",VLOOKUP(C311,Ejemplo_Servicios!$B$9:$R$162,17,FALSE),0)))</f>
        <v>11662344.272295887</v>
      </c>
      <c r="J312" s="98">
        <f t="shared" si="4"/>
        <v>0.2722958866506815</v>
      </c>
      <c r="K312" s="98"/>
    </row>
    <row r="313" spans="2:11">
      <c r="B313" s="92">
        <v>41791</v>
      </c>
      <c r="C313" s="85" t="s">
        <v>236</v>
      </c>
      <c r="D313" s="85" t="s">
        <v>424</v>
      </c>
      <c r="E313" s="85" t="s">
        <v>427</v>
      </c>
      <c r="F313" s="85" t="s">
        <v>429</v>
      </c>
      <c r="G313" s="98">
        <v>4165123</v>
      </c>
      <c r="H313" s="134">
        <v>24447010</v>
      </c>
      <c r="I313" s="145">
        <f>+IF(E313="CND",VLOOKUP(C313,Ejemplo_Servicios!$B$9:$R$162,14,FALSE),IF(E313="CSV",VLOOKUP(C313,Ejemplo_Servicios!$B$9:$R$162,15,FALSE),IF(E313="SIC",VLOOKUP(C312,Ejemplo_Servicios!$B$9:$R$162,17,FALSE),0)))</f>
        <v>4165122.9543913887</v>
      </c>
      <c r="J313" s="98">
        <f t="shared" si="4"/>
        <v>-4.5608611311763525E-2</v>
      </c>
      <c r="K313" s="98"/>
    </row>
    <row r="314" spans="2:11">
      <c r="B314" s="92">
        <v>41791</v>
      </c>
      <c r="C314" s="85" t="s">
        <v>236</v>
      </c>
      <c r="D314" s="85" t="s">
        <v>424</v>
      </c>
      <c r="E314" s="85" t="s">
        <v>428</v>
      </c>
      <c r="F314" s="85" t="s">
        <v>429</v>
      </c>
      <c r="G314" s="98">
        <v>4165123</v>
      </c>
      <c r="H314" s="134">
        <v>24447010</v>
      </c>
      <c r="I314" s="145">
        <f>+IF(E314="CND",VLOOKUP(C314,Ejemplo_Servicios!$B$9:$R$162,14,FALSE),IF(E314="CSV",VLOOKUP(C314,Ejemplo_Servicios!$B$9:$R$162,15,FALSE),IF(E314="SIC",VLOOKUP(C313,Ejemplo_Servicios!$B$9:$R$162,17,FALSE),0)))</f>
        <v>4165122.9543913887</v>
      </c>
      <c r="J314" s="98">
        <f t="shared" si="4"/>
        <v>-4.5608611311763525E-2</v>
      </c>
      <c r="K314" s="98"/>
    </row>
    <row r="315" spans="2:11">
      <c r="B315" s="92">
        <v>41791</v>
      </c>
      <c r="C315" s="85" t="s">
        <v>118</v>
      </c>
      <c r="D315" s="85" t="s">
        <v>424</v>
      </c>
      <c r="E315" s="85" t="s">
        <v>425</v>
      </c>
      <c r="F315" s="85" t="s">
        <v>426</v>
      </c>
      <c r="G315" s="98">
        <v>60534791</v>
      </c>
      <c r="H315" s="134">
        <v>314000</v>
      </c>
      <c r="I315" s="145">
        <f>+IF(E315="CND",VLOOKUP(C315,Ejemplo_Servicios!$B$9:$R$162,14,FALSE),IF(E315="CSV",VLOOKUP(C315,Ejemplo_Servicios!$B$9:$R$162,15,FALSE),IF(E315="SIC",VLOOKUP(C314,Ejemplo_Servicios!$B$9:$R$162,17,FALSE),0)))</f>
        <v>60534791.034672879</v>
      </c>
      <c r="J315" s="98">
        <f t="shared" si="4"/>
        <v>3.4672878682613373E-2</v>
      </c>
      <c r="K315" s="98"/>
    </row>
    <row r="316" spans="2:11">
      <c r="B316" s="92">
        <v>41791</v>
      </c>
      <c r="C316" s="85" t="s">
        <v>118</v>
      </c>
      <c r="D316" s="85" t="s">
        <v>424</v>
      </c>
      <c r="E316" s="85" t="s">
        <v>427</v>
      </c>
      <c r="F316" s="85" t="s">
        <v>426</v>
      </c>
      <c r="G316" s="98">
        <v>21619568</v>
      </c>
      <c r="H316" s="134">
        <v>314000</v>
      </c>
      <c r="I316" s="145">
        <f>+IF(E316="CND",VLOOKUP(C316,Ejemplo_Servicios!$B$9:$R$162,14,FALSE),IF(E316="CSV",VLOOKUP(C316,Ejemplo_Servicios!$B$9:$R$162,15,FALSE),IF(E316="SIC",VLOOKUP(C315,Ejemplo_Servicios!$B$9:$R$162,17,FALSE),0)))</f>
        <v>21619568.226668887</v>
      </c>
      <c r="J316" s="98">
        <f t="shared" si="4"/>
        <v>0.22666888684034348</v>
      </c>
      <c r="K316" s="98"/>
    </row>
    <row r="317" spans="2:11">
      <c r="B317" s="92">
        <v>41791</v>
      </c>
      <c r="C317" s="85" t="s">
        <v>118</v>
      </c>
      <c r="D317" s="85" t="s">
        <v>424</v>
      </c>
      <c r="E317" s="85" t="s">
        <v>430</v>
      </c>
      <c r="F317" s="85" t="s">
        <v>431</v>
      </c>
      <c r="G317" s="98">
        <v>1225646</v>
      </c>
      <c r="H317" s="134">
        <v>0</v>
      </c>
      <c r="I317" s="146">
        <f>+G317</f>
        <v>1225646</v>
      </c>
      <c r="J317" s="98">
        <f t="shared" si="4"/>
        <v>0</v>
      </c>
      <c r="K317" s="98" t="s">
        <v>432</v>
      </c>
    </row>
    <row r="318" spans="2:11">
      <c r="B318" s="92">
        <v>41791</v>
      </c>
      <c r="C318" s="85" t="s">
        <v>118</v>
      </c>
      <c r="D318" s="85" t="s">
        <v>424</v>
      </c>
      <c r="E318" s="85" t="s">
        <v>428</v>
      </c>
      <c r="F318" s="85" t="s">
        <v>426</v>
      </c>
      <c r="G318" s="98">
        <v>61430095</v>
      </c>
      <c r="H318" s="134">
        <v>314000</v>
      </c>
      <c r="I318" s="145">
        <f>+IF(E318="CND",VLOOKUP(C318,Ejemplo_Servicios!$B$9:$R$162,14,FALSE),IF(E318="CSV",VLOOKUP(C318,Ejemplo_Servicios!$B$9:$R$162,15,FALSE),IF(E318="SIC",VLOOKUP(C317,Ejemplo_Servicios!$B$9:$R$162,17,FALSE),0)))</f>
        <v>61430095.31311579</v>
      </c>
      <c r="J318" s="98">
        <f t="shared" si="4"/>
        <v>0.31311579048633575</v>
      </c>
      <c r="K318" s="98"/>
    </row>
    <row r="319" spans="2:11">
      <c r="B319" s="92">
        <v>41791</v>
      </c>
      <c r="C319" s="85" t="s">
        <v>189</v>
      </c>
      <c r="D319" s="85" t="s">
        <v>424</v>
      </c>
      <c r="E319" s="85" t="s">
        <v>425</v>
      </c>
      <c r="F319" s="85" t="s">
        <v>426</v>
      </c>
      <c r="G319" s="98">
        <v>44147985</v>
      </c>
      <c r="H319" s="134">
        <v>229000</v>
      </c>
      <c r="I319" s="145">
        <f>+IF(E319="CND",VLOOKUP(C319,Ejemplo_Servicios!$B$9:$R$162,14,FALSE),IF(E319="CSV",VLOOKUP(C319,Ejemplo_Servicios!$B$9:$R$162,15,FALSE),IF(E319="SIC",VLOOKUP(C318,Ejemplo_Servicios!$B$9:$R$162,17,FALSE),0)))</f>
        <v>44147984.544395186</v>
      </c>
      <c r="J319" s="98">
        <f t="shared" si="4"/>
        <v>-0.45560481399297714</v>
      </c>
      <c r="K319" s="98"/>
    </row>
    <row r="320" spans="2:11">
      <c r="B320" s="92">
        <v>41791</v>
      </c>
      <c r="C320" s="85" t="s">
        <v>189</v>
      </c>
      <c r="D320" s="85" t="s">
        <v>424</v>
      </c>
      <c r="E320" s="85" t="s">
        <v>427</v>
      </c>
      <c r="F320" s="85" t="s">
        <v>426</v>
      </c>
      <c r="G320" s="98">
        <v>15767137</v>
      </c>
      <c r="H320" s="134">
        <v>229000</v>
      </c>
      <c r="I320" s="145">
        <f>+IF(E320="CND",VLOOKUP(C320,Ejemplo_Servicios!$B$9:$R$162,14,FALSE),IF(E320="CSV",VLOOKUP(C320,Ejemplo_Servicios!$B$9:$R$162,15,FALSE),IF(E320="SIC",VLOOKUP(C319,Ejemplo_Servicios!$B$9:$R$162,17,FALSE),0)))</f>
        <v>15767137.337283999</v>
      </c>
      <c r="J320" s="98">
        <f t="shared" si="4"/>
        <v>0.33728399872779846</v>
      </c>
      <c r="K320" s="98"/>
    </row>
    <row r="321" spans="2:11">
      <c r="B321" s="92">
        <v>41791</v>
      </c>
      <c r="C321" s="85" t="s">
        <v>189</v>
      </c>
      <c r="D321" s="85" t="s">
        <v>424</v>
      </c>
      <c r="E321" s="85" t="s">
        <v>430</v>
      </c>
      <c r="F321" s="85" t="s">
        <v>431</v>
      </c>
      <c r="G321" s="98">
        <v>3621406</v>
      </c>
      <c r="H321" s="134">
        <v>0</v>
      </c>
      <c r="I321" s="146">
        <f>+G321</f>
        <v>3621406</v>
      </c>
      <c r="J321" s="98">
        <f t="shared" si="4"/>
        <v>0</v>
      </c>
      <c r="K321" s="98" t="s">
        <v>432</v>
      </c>
    </row>
    <row r="322" spans="2:11">
      <c r="B322" s="92">
        <v>41791</v>
      </c>
      <c r="C322" s="85" t="s">
        <v>189</v>
      </c>
      <c r="D322" s="85" t="s">
        <v>424</v>
      </c>
      <c r="E322" s="85" t="s">
        <v>428</v>
      </c>
      <c r="F322" s="85" t="s">
        <v>426</v>
      </c>
      <c r="G322" s="98">
        <v>46847891</v>
      </c>
      <c r="H322" s="134">
        <v>229000</v>
      </c>
      <c r="I322" s="145">
        <f>+IF(E322="CND",VLOOKUP(C322,Ejemplo_Servicios!$B$9:$R$162,14,FALSE),IF(E322="CSV",VLOOKUP(C322,Ejemplo_Servicios!$B$9:$R$162,15,FALSE),IF(E322="SIC",VLOOKUP(C321,Ejemplo_Servicios!$B$9:$R$162,17,FALSE),0)))</f>
        <v>46847890.518564373</v>
      </c>
      <c r="J322" s="98">
        <f t="shared" si="4"/>
        <v>-0.481435626745224</v>
      </c>
      <c r="K322" s="98"/>
    </row>
    <row r="323" spans="2:11">
      <c r="B323" s="92">
        <v>41791</v>
      </c>
      <c r="C323" s="85" t="s">
        <v>160</v>
      </c>
      <c r="D323" s="85" t="s">
        <v>424</v>
      </c>
      <c r="E323" s="85" t="s">
        <v>425</v>
      </c>
      <c r="F323" s="85" t="s">
        <v>426</v>
      </c>
      <c r="G323" s="98">
        <v>117599435</v>
      </c>
      <c r="H323" s="134">
        <v>610000</v>
      </c>
      <c r="I323" s="145">
        <f>+IF(E323="CND",VLOOKUP(C323,Ejemplo_Servicios!$B$9:$R$162,14,FALSE),IF(E323="CSV",VLOOKUP(C323,Ejemplo_Servicios!$B$9:$R$162,15,FALSE),IF(E323="SIC",VLOOKUP(C322,Ejemplo_Servicios!$B$9:$R$162,17,FALSE),0)))</f>
        <v>117599434.81258108</v>
      </c>
      <c r="J323" s="98">
        <f t="shared" si="4"/>
        <v>-0.18741892278194427</v>
      </c>
      <c r="K323" s="98"/>
    </row>
    <row r="324" spans="2:11">
      <c r="B324" s="92">
        <v>41791</v>
      </c>
      <c r="C324" s="85" t="s">
        <v>160</v>
      </c>
      <c r="D324" s="85" t="s">
        <v>424</v>
      </c>
      <c r="E324" s="85" t="s">
        <v>427</v>
      </c>
      <c r="F324" s="85" t="s">
        <v>426</v>
      </c>
      <c r="G324" s="98">
        <v>41999798</v>
      </c>
      <c r="H324" s="134">
        <v>610000</v>
      </c>
      <c r="I324" s="145">
        <f>+IF(E324="CND",VLOOKUP(C324,Ejemplo_Servicios!$B$9:$R$162,14,FALSE),IF(E324="CSV",VLOOKUP(C324,Ejemplo_Servicios!$B$9:$R$162,15,FALSE),IF(E324="SIC",VLOOKUP(C323,Ejemplo_Servicios!$B$9:$R$162,17,FALSE),0)))</f>
        <v>41999798.147350386</v>
      </c>
      <c r="J324" s="98">
        <f t="shared" si="4"/>
        <v>0.14735038578510284</v>
      </c>
      <c r="K324" s="98"/>
    </row>
    <row r="325" spans="2:11">
      <c r="B325" s="92">
        <v>41791</v>
      </c>
      <c r="C325" s="85" t="s">
        <v>160</v>
      </c>
      <c r="D325" s="85" t="s">
        <v>424</v>
      </c>
      <c r="E325" s="85" t="s">
        <v>430</v>
      </c>
      <c r="F325" s="85" t="s">
        <v>431</v>
      </c>
      <c r="G325" s="98">
        <v>308247565</v>
      </c>
      <c r="H325" s="134">
        <v>0</v>
      </c>
      <c r="I325" s="146">
        <f>+G325</f>
        <v>308247565</v>
      </c>
      <c r="J325" s="98">
        <f t="shared" si="4"/>
        <v>0</v>
      </c>
      <c r="K325" s="98" t="s">
        <v>432</v>
      </c>
    </row>
    <row r="326" spans="2:11">
      <c r="B326" s="92">
        <v>41791</v>
      </c>
      <c r="C326" s="85" t="s">
        <v>160</v>
      </c>
      <c r="D326" s="85" t="s">
        <v>424</v>
      </c>
      <c r="E326" s="85" t="s">
        <v>428</v>
      </c>
      <c r="F326" s="85" t="s">
        <v>426</v>
      </c>
      <c r="G326" s="98">
        <v>364919539</v>
      </c>
      <c r="H326" s="134">
        <v>610000</v>
      </c>
      <c r="I326" s="145">
        <f>+IF(E326="CND",VLOOKUP(C326,Ejemplo_Servicios!$B$9:$R$162,14,FALSE),IF(E326="CSV",VLOOKUP(C326,Ejemplo_Servicios!$B$9:$R$162,15,FALSE),IF(E326="SIC",VLOOKUP(C325,Ejemplo_Servicios!$B$9:$R$162,17,FALSE),0)))</f>
        <v>364919539.11199278</v>
      </c>
      <c r="J326" s="98">
        <f t="shared" si="4"/>
        <v>0.11199277639389038</v>
      </c>
      <c r="K326" s="98"/>
    </row>
    <row r="327" spans="2:11">
      <c r="B327" s="92">
        <v>41791</v>
      </c>
      <c r="C327" s="85" t="s">
        <v>237</v>
      </c>
      <c r="D327" s="85" t="s">
        <v>424</v>
      </c>
      <c r="E327" s="85" t="s">
        <v>425</v>
      </c>
      <c r="F327" s="85" t="s">
        <v>426</v>
      </c>
      <c r="G327" s="98">
        <v>11528600</v>
      </c>
      <c r="H327" s="134">
        <v>59800</v>
      </c>
      <c r="I327" s="145">
        <f>+IF(E327="CND",VLOOKUP(C327,Ejemplo_Servicios!$B$9:$R$162,14,FALSE),IF(E327="CSV",VLOOKUP(C327,Ejemplo_Servicios!$B$9:$R$162,15,FALSE),IF(E327="SIC",VLOOKUP(C326,Ejemplo_Servicios!$B$9:$R$162,17,FALSE),0)))</f>
        <v>11528600.330807129</v>
      </c>
      <c r="J327" s="98">
        <f t="shared" si="4"/>
        <v>0.33080712892115116</v>
      </c>
      <c r="K327" s="98"/>
    </row>
    <row r="328" spans="2:11">
      <c r="B328" s="92">
        <v>41791</v>
      </c>
      <c r="C328" s="85" t="s">
        <v>237</v>
      </c>
      <c r="D328" s="85" t="s">
        <v>424</v>
      </c>
      <c r="E328" s="85" t="s">
        <v>427</v>
      </c>
      <c r="F328" s="85" t="s">
        <v>426</v>
      </c>
      <c r="G328" s="98">
        <v>4117357</v>
      </c>
      <c r="H328" s="134">
        <v>59800</v>
      </c>
      <c r="I328" s="145">
        <f>+IF(E328="CND",VLOOKUP(C328,Ejemplo_Servicios!$B$9:$R$162,14,FALSE),IF(E328="CSV",VLOOKUP(C328,Ejemplo_Servicios!$B$9:$R$162,15,FALSE),IF(E328="SIC",VLOOKUP(C327,Ejemplo_Servicios!$B$9:$R$162,17,FALSE),0)))</f>
        <v>4117357.2610025462</v>
      </c>
      <c r="J328" s="98">
        <f t="shared" si="4"/>
        <v>0.26100254617631435</v>
      </c>
      <c r="K328" s="98"/>
    </row>
    <row r="329" spans="2:11">
      <c r="B329" s="92">
        <v>41791</v>
      </c>
      <c r="C329" s="85" t="s">
        <v>237</v>
      </c>
      <c r="D329" s="85" t="s">
        <v>424</v>
      </c>
      <c r="E329" s="85" t="s">
        <v>428</v>
      </c>
      <c r="F329" s="85" t="s">
        <v>426</v>
      </c>
      <c r="G329" s="98">
        <v>4117357</v>
      </c>
      <c r="H329" s="134">
        <v>59800</v>
      </c>
      <c r="I329" s="145">
        <f>+IF(E329="CND",VLOOKUP(C329,Ejemplo_Servicios!$B$9:$R$162,14,FALSE),IF(E329="CSV",VLOOKUP(C329,Ejemplo_Servicios!$B$9:$R$162,15,FALSE),IF(E329="SIC",VLOOKUP(C328,Ejemplo_Servicios!$B$9:$R$162,17,FALSE),0)))</f>
        <v>4117357.2610025462</v>
      </c>
      <c r="J329" s="98">
        <f t="shared" ref="J329:J356" si="5">+I329-G329</f>
        <v>0.26100254617631435</v>
      </c>
      <c r="K329" s="98"/>
    </row>
    <row r="330" spans="2:11">
      <c r="B330" s="92">
        <v>41791</v>
      </c>
      <c r="C330" s="85" t="s">
        <v>220</v>
      </c>
      <c r="D330" s="85" t="s">
        <v>424</v>
      </c>
      <c r="E330" s="85" t="s">
        <v>425</v>
      </c>
      <c r="F330" s="85" t="s">
        <v>426</v>
      </c>
      <c r="G330" s="98">
        <v>39521122</v>
      </c>
      <c r="H330" s="134">
        <v>205000</v>
      </c>
      <c r="I330" s="145">
        <f>+IF(E330="CND",VLOOKUP(C330,Ejemplo_Servicios!$B$9:$R$162,14,FALSE),IF(E330="CSV",VLOOKUP(C330,Ejemplo_Servicios!$B$9:$R$162,15,FALSE),IF(E330="SIC",VLOOKUP(C329,Ejemplo_Servicios!$B$9:$R$162,17,FALSE),0)))</f>
        <v>39521121.53537561</v>
      </c>
      <c r="J330" s="98">
        <f t="shared" si="5"/>
        <v>-0.46462439000606537</v>
      </c>
      <c r="K330" s="98"/>
    </row>
    <row r="331" spans="2:11">
      <c r="B331" s="92">
        <v>41791</v>
      </c>
      <c r="C331" s="85" t="s">
        <v>220</v>
      </c>
      <c r="D331" s="85" t="s">
        <v>424</v>
      </c>
      <c r="E331" s="85" t="s">
        <v>427</v>
      </c>
      <c r="F331" s="85" t="s">
        <v>426</v>
      </c>
      <c r="G331" s="98">
        <v>14114686</v>
      </c>
      <c r="H331" s="134">
        <v>205000</v>
      </c>
      <c r="I331" s="145">
        <f>+IF(E331="CND",VLOOKUP(C331,Ejemplo_Servicios!$B$9:$R$162,14,FALSE),IF(E331="CSV",VLOOKUP(C331,Ejemplo_Servicios!$B$9:$R$162,15,FALSE),IF(E331="SIC",VLOOKUP(C330,Ejemplo_Servicios!$B$9:$R$162,17,FALSE),0)))</f>
        <v>14114686.262634147</v>
      </c>
      <c r="J331" s="98">
        <f t="shared" si="5"/>
        <v>0.26263414695858955</v>
      </c>
      <c r="K331" s="98"/>
    </row>
    <row r="332" spans="2:11">
      <c r="B332" s="92">
        <v>41791</v>
      </c>
      <c r="C332" s="85" t="s">
        <v>220</v>
      </c>
      <c r="D332" s="85" t="s">
        <v>424</v>
      </c>
      <c r="E332" s="85" t="s">
        <v>430</v>
      </c>
      <c r="F332" s="85" t="s">
        <v>431</v>
      </c>
      <c r="G332" s="98">
        <v>126938642</v>
      </c>
      <c r="H332" s="134">
        <v>0</v>
      </c>
      <c r="I332" s="146">
        <f>+G332</f>
        <v>126938642</v>
      </c>
      <c r="J332" s="98">
        <f t="shared" si="5"/>
        <v>0</v>
      </c>
      <c r="K332" s="98" t="s">
        <v>432</v>
      </c>
    </row>
    <row r="333" spans="2:11">
      <c r="B333" s="92">
        <v>41791</v>
      </c>
      <c r="C333" s="85" t="s">
        <v>220</v>
      </c>
      <c r="D333" s="85" t="s">
        <v>424</v>
      </c>
      <c r="E333" s="85" t="s">
        <v>428</v>
      </c>
      <c r="F333" s="85" t="s">
        <v>426</v>
      </c>
      <c r="G333" s="98">
        <v>238282752</v>
      </c>
      <c r="H333" s="134">
        <v>205000</v>
      </c>
      <c r="I333" s="145">
        <f>+IF(E333="CND",VLOOKUP(C333,Ejemplo_Servicios!$B$9:$R$162,14,FALSE),IF(E333="CSV",VLOOKUP(C333,Ejemplo_Servicios!$B$9:$R$162,15,FALSE),IF(E333="SIC",VLOOKUP(C332,Ejemplo_Servicios!$B$9:$R$162,17,FALSE),0)))</f>
        <v>238282752.3630034</v>
      </c>
      <c r="J333" s="98">
        <f t="shared" si="5"/>
        <v>0.36300340294837952</v>
      </c>
      <c r="K333" s="98"/>
    </row>
    <row r="334" spans="2:11">
      <c r="B334" s="92">
        <v>41791</v>
      </c>
      <c r="C334" s="85" t="s">
        <v>153</v>
      </c>
      <c r="D334" s="85" t="s">
        <v>424</v>
      </c>
      <c r="E334" s="85" t="s">
        <v>425</v>
      </c>
      <c r="F334" s="85" t="s">
        <v>429</v>
      </c>
      <c r="G334" s="98">
        <v>109772</v>
      </c>
      <c r="H334" s="134">
        <v>230108</v>
      </c>
      <c r="I334" s="145">
        <f>+IF(E334="CND",VLOOKUP(C334,Ejemplo_Servicios!$B$9:$R$162,14,FALSE),IF(E334="CSV",VLOOKUP(C334,Ejemplo_Servicios!$B$9:$R$162,15,FALSE),IF(E334="SIC",VLOOKUP(C333,Ejemplo_Servicios!$B$9:$R$162,17,FALSE),0)))</f>
        <v>109772.11405920734</v>
      </c>
      <c r="J334" s="98">
        <f t="shared" si="5"/>
        <v>0.11405920733523089</v>
      </c>
      <c r="K334" s="98"/>
    </row>
    <row r="335" spans="2:11">
      <c r="B335" s="92">
        <v>41791</v>
      </c>
      <c r="C335" s="85" t="s">
        <v>153</v>
      </c>
      <c r="D335" s="85" t="s">
        <v>424</v>
      </c>
      <c r="E335" s="85" t="s">
        <v>427</v>
      </c>
      <c r="F335" s="85" t="s">
        <v>429</v>
      </c>
      <c r="G335" s="98">
        <v>39204</v>
      </c>
      <c r="H335" s="134">
        <v>230108</v>
      </c>
      <c r="I335" s="145">
        <f>+IF(E335="CND",VLOOKUP(C335,Ejemplo_Servicios!$B$9:$R$162,14,FALSE),IF(E335="CSV",VLOOKUP(C335,Ejemplo_Servicios!$B$9:$R$162,15,FALSE),IF(E335="SIC",VLOOKUP(C334,Ejemplo_Servicios!$B$9:$R$162,17,FALSE),0)))</f>
        <v>39204.326449716908</v>
      </c>
      <c r="J335" s="98">
        <f t="shared" si="5"/>
        <v>0.32644971690751845</v>
      </c>
      <c r="K335" s="98"/>
    </row>
    <row r="336" spans="2:11">
      <c r="B336" s="92">
        <v>41791</v>
      </c>
      <c r="C336" s="85" t="s">
        <v>153</v>
      </c>
      <c r="D336" s="85" t="s">
        <v>424</v>
      </c>
      <c r="E336" s="85" t="s">
        <v>428</v>
      </c>
      <c r="F336" s="85" t="s">
        <v>429</v>
      </c>
      <c r="G336" s="98">
        <v>39204</v>
      </c>
      <c r="H336" s="134">
        <v>230108</v>
      </c>
      <c r="I336" s="145">
        <f>+IF(E336="CND",VLOOKUP(C336,Ejemplo_Servicios!$B$9:$R$162,14,FALSE),IF(E336="CSV",VLOOKUP(C336,Ejemplo_Servicios!$B$9:$R$162,15,FALSE),IF(E336="SIC",VLOOKUP(C335,Ejemplo_Servicios!$B$9:$R$162,17,FALSE),0)))</f>
        <v>39204.326449716908</v>
      </c>
      <c r="J336" s="98">
        <f t="shared" si="5"/>
        <v>0.32644971690751845</v>
      </c>
      <c r="K336" s="98"/>
    </row>
    <row r="337" spans="2:11">
      <c r="B337" s="92">
        <v>41791</v>
      </c>
      <c r="C337" s="85" t="s">
        <v>120</v>
      </c>
      <c r="D337" s="85" t="s">
        <v>424</v>
      </c>
      <c r="E337" s="85" t="s">
        <v>425</v>
      </c>
      <c r="F337" s="85" t="s">
        <v>426</v>
      </c>
      <c r="G337" s="98">
        <v>29881824</v>
      </c>
      <c r="H337" s="134">
        <v>155000</v>
      </c>
      <c r="I337" s="145">
        <f>+IF(E337="CND",VLOOKUP(C337,Ejemplo_Servicios!$B$9:$R$162,14,FALSE),IF(E337="CSV",VLOOKUP(C337,Ejemplo_Servicios!$B$9:$R$162,15,FALSE),IF(E337="SIC",VLOOKUP(C336,Ejemplo_Servicios!$B$9:$R$162,17,FALSE),0)))</f>
        <v>29881823.599918142</v>
      </c>
      <c r="J337" s="98">
        <f t="shared" si="5"/>
        <v>-0.40008185803890228</v>
      </c>
      <c r="K337" s="98"/>
    </row>
    <row r="338" spans="2:11">
      <c r="B338" s="92">
        <v>41791</v>
      </c>
      <c r="C338" s="85" t="s">
        <v>120</v>
      </c>
      <c r="D338" s="85" t="s">
        <v>424</v>
      </c>
      <c r="E338" s="85" t="s">
        <v>427</v>
      </c>
      <c r="F338" s="85" t="s">
        <v>426</v>
      </c>
      <c r="G338" s="98">
        <v>10672080</v>
      </c>
      <c r="H338" s="134">
        <v>155000</v>
      </c>
      <c r="I338" s="145">
        <f>+IF(E338="CND",VLOOKUP(C338,Ejemplo_Servicios!$B$9:$R$162,14,FALSE),IF(E338="CSV",VLOOKUP(C338,Ejemplo_Servicios!$B$9:$R$162,15,FALSE),IF(E338="SIC",VLOOKUP(C337,Ejemplo_Servicios!$B$9:$R$162,17,FALSE),0)))</f>
        <v>10672079.857113622</v>
      </c>
      <c r="J338" s="98">
        <f t="shared" si="5"/>
        <v>-0.14288637787103653</v>
      </c>
      <c r="K338" s="98"/>
    </row>
    <row r="339" spans="2:11">
      <c r="B339" s="92">
        <v>41791</v>
      </c>
      <c r="C339" s="85" t="s">
        <v>120</v>
      </c>
      <c r="D339" s="85" t="s">
        <v>424</v>
      </c>
      <c r="E339" s="85" t="s">
        <v>430</v>
      </c>
      <c r="F339" s="85" t="s">
        <v>431</v>
      </c>
      <c r="G339" s="98">
        <v>95079164</v>
      </c>
      <c r="H339" s="134">
        <v>0</v>
      </c>
      <c r="I339" s="146">
        <f>+G339</f>
        <v>95079164</v>
      </c>
      <c r="J339" s="98">
        <f t="shared" si="5"/>
        <v>0</v>
      </c>
      <c r="K339" s="98" t="s">
        <v>432</v>
      </c>
    </row>
    <row r="340" spans="2:11">
      <c r="B340" s="92">
        <v>41791</v>
      </c>
      <c r="C340" s="85" t="s">
        <v>120</v>
      </c>
      <c r="D340" s="85" t="s">
        <v>424</v>
      </c>
      <c r="E340" s="85" t="s">
        <v>428</v>
      </c>
      <c r="F340" s="85" t="s">
        <v>426</v>
      </c>
      <c r="G340" s="98">
        <v>33344381</v>
      </c>
      <c r="H340" s="134">
        <v>155000</v>
      </c>
      <c r="I340" s="145">
        <f>+IF(E340="CND",VLOOKUP(C340,Ejemplo_Servicios!$B$9:$R$162,14,FALSE),IF(E340="CSV",VLOOKUP(C340,Ejemplo_Servicios!$B$9:$R$162,15,FALSE),IF(E340="SIC",VLOOKUP(C339,Ejemplo_Servicios!$B$9:$R$162,17,FALSE),0)))</f>
        <v>33344380.536922932</v>
      </c>
      <c r="J340" s="98">
        <f t="shared" si="5"/>
        <v>-0.46307706832885742</v>
      </c>
      <c r="K340" s="98"/>
    </row>
    <row r="341" spans="2:11">
      <c r="B341" s="92">
        <v>41791</v>
      </c>
      <c r="C341" s="85" t="s">
        <v>119</v>
      </c>
      <c r="D341" s="85" t="s">
        <v>424</v>
      </c>
      <c r="E341" s="85" t="s">
        <v>425</v>
      </c>
      <c r="F341" s="85" t="s">
        <v>426</v>
      </c>
      <c r="G341" s="98">
        <v>771144</v>
      </c>
      <c r="H341" s="134">
        <v>4000</v>
      </c>
      <c r="I341" s="145">
        <f>+IF(E341="CND",VLOOKUP(C341,Ejemplo_Servicios!$B$9:$R$162,14,FALSE),IF(E341="CSV",VLOOKUP(C341,Ejemplo_Servicios!$B$9:$R$162,15,FALSE),IF(E341="SIC",VLOOKUP(C340,Ejemplo_Servicios!$B$9:$R$162,17,FALSE),0)))</f>
        <v>771143.83483659721</v>
      </c>
      <c r="J341" s="98">
        <f t="shared" si="5"/>
        <v>-0.1651634027948603</v>
      </c>
      <c r="K341" s="98"/>
    </row>
    <row r="342" spans="2:11">
      <c r="B342" s="92">
        <v>41791</v>
      </c>
      <c r="C342" s="85" t="s">
        <v>119</v>
      </c>
      <c r="D342" s="85" t="s">
        <v>424</v>
      </c>
      <c r="E342" s="85" t="s">
        <v>427</v>
      </c>
      <c r="F342" s="85" t="s">
        <v>426</v>
      </c>
      <c r="G342" s="98">
        <v>275409</v>
      </c>
      <c r="H342" s="134">
        <v>4000</v>
      </c>
      <c r="I342" s="145">
        <f>+IF(E342="CND",VLOOKUP(C342,Ejemplo_Servicios!$B$9:$R$162,14,FALSE),IF(E342="CSV",VLOOKUP(C342,Ejemplo_Servicios!$B$9:$R$162,15,FALSE),IF(E342="SIC",VLOOKUP(C341,Ejemplo_Servicios!$B$9:$R$162,17,FALSE),0)))</f>
        <v>275408.51244164188</v>
      </c>
      <c r="J342" s="98">
        <f t="shared" si="5"/>
        <v>-0.4875583581160754</v>
      </c>
      <c r="K342" s="98"/>
    </row>
    <row r="343" spans="2:11">
      <c r="B343" s="92">
        <v>41791</v>
      </c>
      <c r="C343" s="85" t="s">
        <v>119</v>
      </c>
      <c r="D343" s="85" t="s">
        <v>424</v>
      </c>
      <c r="E343" s="85" t="s">
        <v>430</v>
      </c>
      <c r="F343" s="85" t="s">
        <v>431</v>
      </c>
      <c r="G343" s="98">
        <v>1026706</v>
      </c>
      <c r="H343" s="134">
        <v>0</v>
      </c>
      <c r="I343" s="146">
        <f>+G343</f>
        <v>1026706</v>
      </c>
      <c r="J343" s="98">
        <f t="shared" si="5"/>
        <v>0</v>
      </c>
      <c r="K343" s="98" t="s">
        <v>432</v>
      </c>
    </row>
    <row r="344" spans="2:11">
      <c r="B344" s="92">
        <v>41791</v>
      </c>
      <c r="C344" s="85" t="s">
        <v>119</v>
      </c>
      <c r="D344" s="85" t="s">
        <v>424</v>
      </c>
      <c r="E344" s="85" t="s">
        <v>428</v>
      </c>
      <c r="F344" s="85" t="s">
        <v>426</v>
      </c>
      <c r="G344" s="98">
        <v>275409</v>
      </c>
      <c r="H344" s="134">
        <v>4000</v>
      </c>
      <c r="I344" s="145">
        <f>+IF(E344="CND",VLOOKUP(C344,Ejemplo_Servicios!$B$9:$R$162,14,FALSE),IF(E344="CSV",VLOOKUP(C344,Ejemplo_Servicios!$B$9:$R$162,15,FALSE),IF(E344="SIC",VLOOKUP(C343,Ejemplo_Servicios!$B$9:$R$162,17,FALSE),0)))</f>
        <v>275408.51244164188</v>
      </c>
      <c r="J344" s="98">
        <f t="shared" si="5"/>
        <v>-0.4875583581160754</v>
      </c>
      <c r="K344" s="98"/>
    </row>
    <row r="345" spans="2:11">
      <c r="B345" s="92">
        <v>41791</v>
      </c>
      <c r="C345" s="85" t="s">
        <v>161</v>
      </c>
      <c r="D345" s="85" t="s">
        <v>424</v>
      </c>
      <c r="E345" s="85" t="s">
        <v>425</v>
      </c>
      <c r="F345" s="85" t="s">
        <v>426</v>
      </c>
      <c r="G345" s="98">
        <v>9639298</v>
      </c>
      <c r="H345" s="134">
        <v>50000</v>
      </c>
      <c r="I345" s="145">
        <f>+IF(E345="CND",VLOOKUP(C345,Ejemplo_Servicios!$B$9:$R$162,14,FALSE),IF(E345="CSV",VLOOKUP(C345,Ejemplo_Servicios!$B$9:$R$162,15,FALSE),IF(E345="SIC",VLOOKUP(C344,Ejemplo_Servicios!$B$9:$R$162,17,FALSE),0)))</f>
        <v>9639297.9354574662</v>
      </c>
      <c r="J345" s="98">
        <f t="shared" si="5"/>
        <v>-6.4542533829808235E-2</v>
      </c>
      <c r="K345" s="98"/>
    </row>
    <row r="346" spans="2:11">
      <c r="B346" s="92">
        <v>41791</v>
      </c>
      <c r="C346" s="85" t="s">
        <v>161</v>
      </c>
      <c r="D346" s="85" t="s">
        <v>424</v>
      </c>
      <c r="E346" s="85" t="s">
        <v>427</v>
      </c>
      <c r="F346" s="85" t="s">
        <v>426</v>
      </c>
      <c r="G346" s="98">
        <v>3442606</v>
      </c>
      <c r="H346" s="134">
        <v>50000</v>
      </c>
      <c r="I346" s="145">
        <f>+IF(E346="CND",VLOOKUP(C346,Ejemplo_Servicios!$B$9:$R$162,14,FALSE),IF(E346="CSV",VLOOKUP(C346,Ejemplo_Servicios!$B$9:$R$162,15,FALSE),IF(E346="SIC",VLOOKUP(C345,Ejemplo_Servicios!$B$9:$R$162,17,FALSE),0)))</f>
        <v>3442606.4055205234</v>
      </c>
      <c r="J346" s="98">
        <f t="shared" si="5"/>
        <v>0.40552052343264222</v>
      </c>
      <c r="K346" s="98"/>
    </row>
    <row r="347" spans="2:11">
      <c r="B347" s="92">
        <v>41791</v>
      </c>
      <c r="C347" s="85" t="s">
        <v>161</v>
      </c>
      <c r="D347" s="85" t="s">
        <v>424</v>
      </c>
      <c r="E347" s="85" t="s">
        <v>430</v>
      </c>
      <c r="F347" s="85" t="s">
        <v>431</v>
      </c>
      <c r="G347" s="98">
        <v>17773358</v>
      </c>
      <c r="H347" s="134">
        <v>0</v>
      </c>
      <c r="I347" s="146">
        <f>+G347</f>
        <v>17773358</v>
      </c>
      <c r="J347" s="98">
        <f t="shared" si="5"/>
        <v>0</v>
      </c>
      <c r="K347" s="98" t="s">
        <v>432</v>
      </c>
    </row>
    <row r="348" spans="2:11">
      <c r="B348" s="92">
        <v>41791</v>
      </c>
      <c r="C348" s="85" t="s">
        <v>161</v>
      </c>
      <c r="D348" s="85" t="s">
        <v>424</v>
      </c>
      <c r="E348" s="85" t="s">
        <v>428</v>
      </c>
      <c r="F348" s="85" t="s">
        <v>426</v>
      </c>
      <c r="G348" s="98">
        <v>4697899</v>
      </c>
      <c r="H348" s="134">
        <v>50000</v>
      </c>
      <c r="I348" s="145">
        <f>+IF(E348="CND",VLOOKUP(C348,Ejemplo_Servicios!$B$9:$R$162,14,FALSE),IF(E348="CSV",VLOOKUP(C348,Ejemplo_Servicios!$B$9:$R$162,15,FALSE),IF(E348="SIC",VLOOKUP(C347,Ejemplo_Servicios!$B$9:$R$162,17,FALSE),0)))</f>
        <v>4697899.0905027678</v>
      </c>
      <c r="J348" s="98">
        <f t="shared" si="5"/>
        <v>9.0502767823636532E-2</v>
      </c>
      <c r="K348" s="98"/>
    </row>
    <row r="349" spans="2:11">
      <c r="B349" s="92">
        <v>41791</v>
      </c>
      <c r="C349" s="85" t="s">
        <v>435</v>
      </c>
      <c r="D349" s="85" t="s">
        <v>424</v>
      </c>
      <c r="E349" s="85" t="s">
        <v>425</v>
      </c>
      <c r="F349" s="85" t="s">
        <v>426</v>
      </c>
      <c r="G349" s="98">
        <v>-2853272195</v>
      </c>
      <c r="H349" s="134">
        <v>-14800208</v>
      </c>
      <c r="I349" s="147">
        <f>+-'Presupuesto ingresos 2014'!B17/2</f>
        <v>-2853272195.0798054</v>
      </c>
      <c r="J349" s="98">
        <f t="shared" si="5"/>
        <v>-7.9805374145507813E-2</v>
      </c>
      <c r="K349" s="138" t="s">
        <v>436</v>
      </c>
    </row>
    <row r="350" spans="2:11">
      <c r="B350" s="92">
        <v>41791</v>
      </c>
      <c r="C350" s="85" t="s">
        <v>435</v>
      </c>
      <c r="D350" s="85" t="s">
        <v>424</v>
      </c>
      <c r="E350" s="85" t="s">
        <v>425</v>
      </c>
      <c r="F350" s="85" t="s">
        <v>429</v>
      </c>
      <c r="G350" s="98">
        <v>-2853272195</v>
      </c>
      <c r="H350" s="134">
        <v>-5981128065</v>
      </c>
      <c r="I350" s="147">
        <f>+-'Presupuesto ingresos 2014'!B17/2</f>
        <v>-2853272195.0798054</v>
      </c>
      <c r="J350" s="98">
        <f t="shared" si="5"/>
        <v>-7.9805374145507813E-2</v>
      </c>
      <c r="K350" s="138" t="s">
        <v>437</v>
      </c>
    </row>
    <row r="351" spans="2:11">
      <c r="B351" s="92">
        <v>41791</v>
      </c>
      <c r="C351" s="85" t="s">
        <v>438</v>
      </c>
      <c r="D351" s="85" t="s">
        <v>424</v>
      </c>
      <c r="E351" s="85" t="s">
        <v>427</v>
      </c>
      <c r="F351" s="85" t="s">
        <v>426</v>
      </c>
      <c r="G351" s="98">
        <v>-1019025784</v>
      </c>
      <c r="H351" s="134">
        <v>-14800208</v>
      </c>
      <c r="I351" s="147">
        <f>+-'Presupuesto ingresos 2014'!B18/2</f>
        <v>-1019025783.9570735</v>
      </c>
      <c r="J351" s="98">
        <f t="shared" si="5"/>
        <v>4.2926549911499023E-2</v>
      </c>
      <c r="K351" s="138" t="s">
        <v>439</v>
      </c>
    </row>
    <row r="352" spans="2:11">
      <c r="B352" s="92">
        <v>41791</v>
      </c>
      <c r="C352" s="85" t="s">
        <v>438</v>
      </c>
      <c r="D352" s="85" t="s">
        <v>424</v>
      </c>
      <c r="E352" s="85" t="s">
        <v>427</v>
      </c>
      <c r="F352" s="85" t="s">
        <v>429</v>
      </c>
      <c r="G352" s="98">
        <v>-1019025784</v>
      </c>
      <c r="H352" s="134">
        <v>-5981128065</v>
      </c>
      <c r="I352" s="147">
        <f>+-'Presupuesto ingresos 2014'!B18/2</f>
        <v>-1019025783.9570735</v>
      </c>
      <c r="J352" s="98">
        <f t="shared" si="5"/>
        <v>4.2926549911499023E-2</v>
      </c>
      <c r="K352" s="138" t="s">
        <v>440</v>
      </c>
    </row>
    <row r="353" spans="2:11">
      <c r="B353" s="92">
        <v>41791</v>
      </c>
      <c r="C353" s="85" t="s">
        <v>438</v>
      </c>
      <c r="D353" s="85" t="s">
        <v>424</v>
      </c>
      <c r="E353" s="85" t="s">
        <v>428</v>
      </c>
      <c r="F353" s="85" t="s">
        <v>426</v>
      </c>
      <c r="G353" s="98">
        <v>-2791136075</v>
      </c>
      <c r="H353" s="134">
        <v>-14786540</v>
      </c>
      <c r="I353" s="147">
        <f>+-(('Presupuesto ingresos 2014'!B18/2)+(Ejemplo_Servicios!Q5)+G355)</f>
        <v>-2791136074.5863743</v>
      </c>
      <c r="J353" s="98">
        <f t="shared" si="5"/>
        <v>0.41362571716308594</v>
      </c>
      <c r="K353" s="138" t="s">
        <v>441</v>
      </c>
    </row>
    <row r="354" spans="2:11">
      <c r="B354" s="92">
        <v>41791</v>
      </c>
      <c r="C354" s="85" t="s">
        <v>438</v>
      </c>
      <c r="D354" s="85" t="s">
        <v>424</v>
      </c>
      <c r="E354" s="85" t="s">
        <v>428</v>
      </c>
      <c r="F354" s="85" t="s">
        <v>429</v>
      </c>
      <c r="G354" s="98">
        <v>-1032192527</v>
      </c>
      <c r="H354" s="134">
        <v>-5961775482</v>
      </c>
      <c r="I354" s="147">
        <f>+-(('Presupuesto ingresos 2014'!B18/2)+(Ejemplo_Servicios!Q4)+G356)</f>
        <v>-1032192527.7781706</v>
      </c>
      <c r="J354" s="98">
        <f t="shared" si="5"/>
        <v>-0.77817058563232422</v>
      </c>
      <c r="K354" s="138" t="s">
        <v>442</v>
      </c>
    </row>
    <row r="355" spans="2:11">
      <c r="B355" s="92">
        <v>41791</v>
      </c>
      <c r="C355" s="85" t="s">
        <v>443</v>
      </c>
      <c r="D355" s="85" t="s">
        <v>424</v>
      </c>
      <c r="E355" s="85" t="s">
        <v>433</v>
      </c>
      <c r="F355" s="85" t="s">
        <v>426</v>
      </c>
      <c r="G355" s="98">
        <v>-941017</v>
      </c>
      <c r="H355" s="134">
        <v>-13667</v>
      </c>
      <c r="I355" s="145">
        <f>+G355</f>
        <v>-941017</v>
      </c>
      <c r="J355" s="98">
        <f t="shared" si="5"/>
        <v>0</v>
      </c>
      <c r="K355" s="138" t="s">
        <v>444</v>
      </c>
    </row>
    <row r="356" spans="2:11" ht="13.5" thickBot="1">
      <c r="B356" s="94">
        <v>41791</v>
      </c>
      <c r="C356" s="95" t="s">
        <v>443</v>
      </c>
      <c r="D356" s="95" t="s">
        <v>424</v>
      </c>
      <c r="E356" s="95" t="s">
        <v>433</v>
      </c>
      <c r="F356" s="95" t="s">
        <v>429</v>
      </c>
      <c r="G356" s="99">
        <v>-3297167</v>
      </c>
      <c r="H356" s="135">
        <v>-19352582</v>
      </c>
      <c r="I356" s="145">
        <f>+G356</f>
        <v>-3297167</v>
      </c>
      <c r="J356" s="98">
        <f t="shared" si="5"/>
        <v>0</v>
      </c>
      <c r="K356" s="138" t="s">
        <v>444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showGridLines="0" workbookViewId="0"/>
  </sheetViews>
  <sheetFormatPr defaultColWidth="11.42578125" defaultRowHeight="12.75"/>
  <cols>
    <col min="2" max="2" width="8.42578125" bestFit="1" customWidth="1"/>
    <col min="3" max="3" width="19.85546875" bestFit="1" customWidth="1"/>
    <col min="4" max="4" width="15.28515625" bestFit="1" customWidth="1"/>
    <col min="5" max="5" width="16.5703125" bestFit="1" customWidth="1"/>
    <col min="6" max="6" width="17.85546875" bestFit="1" customWidth="1"/>
    <col min="7" max="7" width="11.85546875" bestFit="1" customWidth="1"/>
  </cols>
  <sheetData>
    <row r="2" spans="2:7" ht="23.25">
      <c r="C2" s="105" t="s">
        <v>445</v>
      </c>
    </row>
    <row r="6" spans="2:7" ht="13.5" thickBot="1"/>
    <row r="7" spans="2:7" ht="13.5" thickBot="1">
      <c r="B7" s="87" t="s">
        <v>417</v>
      </c>
      <c r="C7" s="88" t="s">
        <v>446</v>
      </c>
      <c r="D7" s="88" t="s">
        <v>447</v>
      </c>
      <c r="E7" s="89" t="s">
        <v>448</v>
      </c>
      <c r="F7" s="137" t="s">
        <v>422</v>
      </c>
      <c r="G7" s="137" t="s">
        <v>423</v>
      </c>
    </row>
    <row r="8" spans="2:7">
      <c r="B8" s="149" t="s">
        <v>195</v>
      </c>
      <c r="C8" s="114">
        <v>70756.121700000003</v>
      </c>
      <c r="D8" s="114">
        <v>1401054</v>
      </c>
      <c r="E8" s="141">
        <v>1711678.78761578</v>
      </c>
      <c r="F8" s="145">
        <f>+VLOOKUP(B8,Ejemplo_Servicios!$B$8:$R$162,16,FALSE)</f>
        <v>1711678.7876157891</v>
      </c>
      <c r="G8" s="145">
        <f>+F8-E8</f>
        <v>9.0803951025009155E-9</v>
      </c>
    </row>
    <row r="9" spans="2:7">
      <c r="B9" s="142" t="s">
        <v>185</v>
      </c>
      <c r="C9" s="98">
        <v>552736.42720000003</v>
      </c>
      <c r="D9" s="98">
        <v>10944828</v>
      </c>
      <c r="E9" s="134">
        <v>13371383.202490799</v>
      </c>
      <c r="F9" s="145">
        <f>+VLOOKUP(B9,Ejemplo_Servicios!$B$8:$R$162,16,FALSE)</f>
        <v>13371383.202490866</v>
      </c>
      <c r="G9" s="145">
        <f t="shared" ref="G9:G27" si="0">+F9-E9</f>
        <v>6.7055225372314453E-8</v>
      </c>
    </row>
    <row r="10" spans="2:7">
      <c r="B10" s="142" t="s">
        <v>115</v>
      </c>
      <c r="C10" s="98">
        <v>5428727.6266000001</v>
      </c>
      <c r="D10" s="98">
        <v>107495159</v>
      </c>
      <c r="E10" s="134">
        <v>131327688.60293201</v>
      </c>
      <c r="F10" s="145">
        <f>+VLOOKUP(B10,Ejemplo_Servicios!$B$8:$R$162,16,FALSE)</f>
        <v>131327688.60293242</v>
      </c>
      <c r="G10" s="145">
        <f t="shared" si="0"/>
        <v>4.1723251342773438E-7</v>
      </c>
    </row>
    <row r="11" spans="2:7">
      <c r="B11" s="142" t="s">
        <v>206</v>
      </c>
      <c r="C11" s="98">
        <v>330058.37420000002</v>
      </c>
      <c r="D11" s="98">
        <v>6535542</v>
      </c>
      <c r="E11" s="134">
        <v>7984523.5135070598</v>
      </c>
      <c r="F11" s="145">
        <f>+VLOOKUP(B11,Ejemplo_Servicios!$B$8:$R$162,16,FALSE)</f>
        <v>7984523.5135070616</v>
      </c>
      <c r="G11" s="145">
        <f t="shared" si="0"/>
        <v>0</v>
      </c>
    </row>
    <row r="12" spans="2:7">
      <c r="B12" s="142" t="s">
        <v>242</v>
      </c>
      <c r="C12" s="98">
        <v>56.865299999999998</v>
      </c>
      <c r="D12" s="98">
        <v>1126</v>
      </c>
      <c r="E12" s="134">
        <v>1375.6431599805401</v>
      </c>
      <c r="F12" s="145">
        <f>+VLOOKUP(B12,Ejemplo_Servicios!$B$8:$R$162,16,FALSE)</f>
        <v>1375.6431599805421</v>
      </c>
      <c r="G12" s="145">
        <f t="shared" si="0"/>
        <v>2.0463630789890885E-12</v>
      </c>
    </row>
    <row r="13" spans="2:7">
      <c r="B13" s="142" t="s">
        <v>221</v>
      </c>
      <c r="C13" s="98">
        <v>996082.09669999999</v>
      </c>
      <c r="D13" s="98">
        <v>19723591</v>
      </c>
      <c r="E13" s="134">
        <v>24096467.609069102</v>
      </c>
      <c r="F13" s="145">
        <f>+VLOOKUP(B13,Ejemplo_Servicios!$B$8:$R$162,16,FALSE)</f>
        <v>24096467.609069165</v>
      </c>
      <c r="G13" s="145">
        <f t="shared" si="0"/>
        <v>6.3329935073852539E-8</v>
      </c>
    </row>
    <row r="14" spans="2:7">
      <c r="B14" s="142" t="s">
        <v>203</v>
      </c>
      <c r="C14" s="98">
        <v>18225663.3682</v>
      </c>
      <c r="D14" s="98">
        <v>360889460</v>
      </c>
      <c r="E14" s="134">
        <v>440901516.53216302</v>
      </c>
      <c r="F14" s="145">
        <f>+VLOOKUP(B14,Ejemplo_Servicios!$B$8:$R$162,16,FALSE)</f>
        <v>440901516.53216362</v>
      </c>
      <c r="G14" s="145">
        <f t="shared" si="0"/>
        <v>5.9604644775390625E-7</v>
      </c>
    </row>
    <row r="15" spans="2:7">
      <c r="B15" s="142" t="s">
        <v>253</v>
      </c>
      <c r="C15" s="98">
        <v>938318.74250000005</v>
      </c>
      <c r="D15" s="98">
        <v>18579809</v>
      </c>
      <c r="E15" s="134">
        <v>22699100.065068901</v>
      </c>
      <c r="F15" s="145">
        <f>+VLOOKUP(B15,Ejemplo_Servicios!$B$8:$R$162,16,FALSE)</f>
        <v>22699100.06506893</v>
      </c>
      <c r="G15" s="145">
        <f t="shared" si="0"/>
        <v>2.9802322387695313E-8</v>
      </c>
    </row>
    <row r="16" spans="2:7">
      <c r="B16" s="142" t="s">
        <v>252</v>
      </c>
      <c r="C16" s="98">
        <v>8601864.6571999993</v>
      </c>
      <c r="D16" s="98">
        <v>170326985</v>
      </c>
      <c r="E16" s="134">
        <v>208089828.92670599</v>
      </c>
      <c r="F16" s="145">
        <f>+VLOOKUP(B16,Ejemplo_Servicios!$B$8:$R$162,16,FALSE)</f>
        <v>208089828.92670664</v>
      </c>
      <c r="G16" s="145">
        <f t="shared" si="0"/>
        <v>6.5565109252929688E-7</v>
      </c>
    </row>
    <row r="17" spans="2:7">
      <c r="B17" s="142" t="s">
        <v>233</v>
      </c>
      <c r="C17" s="98">
        <v>254406.38010000001</v>
      </c>
      <c r="D17" s="98">
        <v>5037544</v>
      </c>
      <c r="E17" s="134">
        <v>6154407.4720529402</v>
      </c>
      <c r="F17" s="145">
        <f>+VLOOKUP(B17,Ejemplo_Servicios!$B$8:$R$162,16,FALSE)</f>
        <v>6154407.4720529485</v>
      </c>
      <c r="G17" s="145">
        <f t="shared" si="0"/>
        <v>8.3819031715393066E-9</v>
      </c>
    </row>
    <row r="18" spans="2:7">
      <c r="B18" s="142" t="s">
        <v>256</v>
      </c>
      <c r="C18" s="98">
        <v>11970524.779899999</v>
      </c>
      <c r="D18" s="98">
        <v>237030397</v>
      </c>
      <c r="E18" s="134">
        <v>289581916.58337402</v>
      </c>
      <c r="F18" s="145">
        <f>+VLOOKUP(B18,Ejemplo_Servicios!$B$8:$R$162,16,FALSE)</f>
        <v>289581916.58337396</v>
      </c>
      <c r="G18" s="145">
        <f t="shared" si="0"/>
        <v>0</v>
      </c>
    </row>
    <row r="19" spans="2:7">
      <c r="B19" s="142" t="s">
        <v>156</v>
      </c>
      <c r="C19" s="98">
        <v>28.735700000000001</v>
      </c>
      <c r="D19" s="98">
        <v>569</v>
      </c>
      <c r="E19" s="134">
        <v>695.151789990167</v>
      </c>
      <c r="F19" s="145">
        <f>+VLOOKUP(B19,Ejemplo_Servicios!$B$8:$R$162,16,FALSE)</f>
        <v>695.15178999016746</v>
      </c>
      <c r="G19" s="145">
        <f t="shared" si="0"/>
        <v>0</v>
      </c>
    </row>
    <row r="20" spans="2:7">
      <c r="B20" s="142" t="s">
        <v>188</v>
      </c>
      <c r="C20" s="98">
        <v>44480.1492</v>
      </c>
      <c r="D20" s="98">
        <v>880759</v>
      </c>
      <c r="E20" s="134">
        <v>1076030.2581747801</v>
      </c>
      <c r="F20" s="145">
        <f>+VLOOKUP(B20,Ejemplo_Servicios!$B$8:$R$162,16,FALSE)</f>
        <v>1076030.2581747798</v>
      </c>
      <c r="G20" s="145">
        <f t="shared" si="0"/>
        <v>0</v>
      </c>
    </row>
    <row r="21" spans="2:7">
      <c r="B21" s="142" t="s">
        <v>251</v>
      </c>
      <c r="C21" s="98">
        <v>25295.323400000001</v>
      </c>
      <c r="D21" s="98">
        <v>500877</v>
      </c>
      <c r="E21" s="134">
        <v>611925.40476134396</v>
      </c>
      <c r="F21" s="145">
        <f>+VLOOKUP(B21,Ejemplo_Servicios!$B$8:$R$162,16,FALSE)</f>
        <v>611925.40476134454</v>
      </c>
      <c r="G21" s="145">
        <f t="shared" si="0"/>
        <v>0</v>
      </c>
    </row>
    <row r="22" spans="2:7">
      <c r="B22" s="142" t="s">
        <v>118</v>
      </c>
      <c r="C22" s="98">
        <v>1645658.3568</v>
      </c>
      <c r="D22" s="98">
        <v>32585961</v>
      </c>
      <c r="E22" s="134">
        <v>39810527.086446904</v>
      </c>
      <c r="F22" s="145">
        <f>+VLOOKUP(B22,Ejemplo_Servicios!$B$8:$R$162,16,FALSE)</f>
        <v>39810527.086446904</v>
      </c>
      <c r="G22" s="145">
        <f t="shared" si="0"/>
        <v>0</v>
      </c>
    </row>
    <row r="23" spans="2:7">
      <c r="B23" s="142" t="s">
        <v>189</v>
      </c>
      <c r="C23" s="98">
        <v>1284793.3688000001</v>
      </c>
      <c r="D23" s="98">
        <v>25440412</v>
      </c>
      <c r="E23" s="134">
        <v>31080753.1812803</v>
      </c>
      <c r="F23" s="145">
        <f>+VLOOKUP(B23,Ejemplo_Servicios!$B$8:$R$162,16,FALSE)</f>
        <v>31080753.181280378</v>
      </c>
      <c r="G23" s="145">
        <f t="shared" si="0"/>
        <v>7.8231096267700195E-8</v>
      </c>
    </row>
    <row r="24" spans="2:7">
      <c r="B24" s="142" t="s">
        <v>160</v>
      </c>
      <c r="C24" s="98">
        <v>13348619.3018</v>
      </c>
      <c r="D24" s="98">
        <v>264318281</v>
      </c>
      <c r="E24" s="134">
        <v>322919740.96464199</v>
      </c>
      <c r="F24" s="145">
        <f>+VLOOKUP(B24,Ejemplo_Servicios!$B$8:$R$162,16,FALSE)</f>
        <v>322919740.96464241</v>
      </c>
      <c r="G24" s="145">
        <f t="shared" si="0"/>
        <v>0</v>
      </c>
    </row>
    <row r="25" spans="2:7">
      <c r="B25" s="142" t="s">
        <v>220</v>
      </c>
      <c r="C25" s="98">
        <v>9266495.0276999995</v>
      </c>
      <c r="D25" s="98">
        <v>183487444</v>
      </c>
      <c r="E25" s="134">
        <v>224168066.10036901</v>
      </c>
      <c r="F25" s="145">
        <f>+VLOOKUP(B25,Ejemplo_Servicios!$B$8:$R$162,16,FALSE)</f>
        <v>224168066.10036924</v>
      </c>
      <c r="G25" s="145">
        <f t="shared" si="0"/>
        <v>2.384185791015625E-7</v>
      </c>
    </row>
    <row r="26" spans="2:7">
      <c r="B26" s="142" t="s">
        <v>120</v>
      </c>
      <c r="C26" s="98">
        <v>937210.92920000001</v>
      </c>
      <c r="D26" s="98">
        <v>18557873</v>
      </c>
      <c r="E26" s="134">
        <v>22672300.679809298</v>
      </c>
      <c r="F26" s="145">
        <f>+VLOOKUP(B26,Ejemplo_Servicios!$B$8:$R$162,16,FALSE)</f>
        <v>22672300.67980931</v>
      </c>
      <c r="G26" s="145">
        <f t="shared" si="0"/>
        <v>0</v>
      </c>
    </row>
    <row r="27" spans="2:7" ht="13.5" thickBot="1">
      <c r="B27" s="143" t="s">
        <v>161</v>
      </c>
      <c r="C27" s="99">
        <v>51890.367899999997</v>
      </c>
      <c r="D27" s="99">
        <v>1027490</v>
      </c>
      <c r="E27" s="135">
        <v>1255292.68498224</v>
      </c>
      <c r="F27" s="145">
        <f>+VLOOKUP(B27,Ejemplo_Servicios!$B$8:$R$162,16,FALSE)</f>
        <v>1255292.6849822444</v>
      </c>
      <c r="G27" s="145">
        <f t="shared" si="0"/>
        <v>4.4237822294235229E-9</v>
      </c>
    </row>
    <row r="28" spans="2:7">
      <c r="E28" s="12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A_x00f1_o xmlns="49cee37d-0171-492c-879d-9407b7f49e7f">2014</A_x00f1_o>
    <Mes xmlns="49cee37d-0171-492c-879d-9407b7f49e7f">9.0 Sep</Me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DFF5546D29C946A54975D281D96F65" ma:contentTypeVersion="20" ma:contentTypeDescription="Create a new document." ma:contentTypeScope="" ma:versionID="50594359ec7e80c3f7c128257c08da1c">
  <xsd:schema xmlns:xsd="http://www.w3.org/2001/XMLSchema" xmlns:xs="http://www.w3.org/2001/XMLSchema" xmlns:p="http://schemas.microsoft.com/office/2006/metadata/properties" xmlns:ns1="http://schemas.microsoft.com/sharepoint/v3" xmlns:ns2="49cee37d-0171-492c-879d-9407b7f49e7f" targetNamespace="http://schemas.microsoft.com/office/2006/metadata/properties" ma:root="true" ma:fieldsID="acd903846c406a626c7b130219d94af0" ns1:_="" ns2:_="">
    <xsd:import namespace="http://schemas.microsoft.com/sharepoint/v3"/>
    <xsd:import namespace="49cee37d-0171-492c-879d-9407b7f49e7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_x00f1_o" minOccurs="0"/>
                <xsd:element ref="ns2:M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e37d-0171-492c-879d-9407b7f49e7f" elementFormDefault="qualified">
    <xsd:import namespace="http://schemas.microsoft.com/office/2006/documentManagement/types"/>
    <xsd:import namespace="http://schemas.microsoft.com/office/infopath/2007/PartnerControls"/>
    <xsd:element name="A_x00f1_o" ma:index="6" nillable="true" ma:displayName="Año" ma:default="2015" ma:format="Dropdown" ma:internalName="A_x00f1_o" ma:readOnly="false">
      <xsd:simpleType>
        <xsd:restriction base="dms:Choice">
          <xsd:enumeration value="2016"/>
          <xsd:enumeration value="2015"/>
          <xsd:enumeration value="2014"/>
          <xsd:enumeration value="2013"/>
        </xsd:restriction>
      </xsd:simpleType>
    </xsd:element>
    <xsd:element name="Mes" ma:index="7" nillable="true" ma:displayName="Mes" ma:default="1.0 Ene" ma:format="Dropdown" ma:internalName="Mes" ma:readOnly="false">
      <xsd:simpleType>
        <xsd:restriction base="dms:Choice">
          <xsd:enumeration value="1.0 Ene"/>
          <xsd:enumeration value="2.0 Feb"/>
          <xsd:enumeration value="3.0 Mar"/>
          <xsd:enumeration value="4.0 Abr"/>
          <xsd:enumeration value="5.0 May"/>
          <xsd:enumeration value="6.0 Jun"/>
          <xsd:enumeration value="7.0 Jul"/>
          <xsd:enumeration value="8.0 Ago"/>
          <xsd:enumeration value="9.0 Sep"/>
          <xsd:enumeration value="10.0 Oct"/>
          <xsd:enumeration value="11.0 Nov"/>
          <xsd:enumeration value="12.0 D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BBA4A-EBAD-46CD-94D7-504057CD64CA}"/>
</file>

<file path=customXml/itemProps2.xml><?xml version="1.0" encoding="utf-8"?>
<ds:datastoreItem xmlns:ds="http://schemas.openxmlformats.org/officeDocument/2006/customXml" ds:itemID="{8A6AFD12-5470-403D-AB5A-63B5A9C3D95C}"/>
</file>

<file path=customXml/itemProps3.xml><?xml version="1.0" encoding="utf-8"?>
<ds:datastoreItem xmlns:ds="http://schemas.openxmlformats.org/officeDocument/2006/customXml" ds:itemID="{CE8DABD6-70F7-4DD7-B571-AC37EE4D4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ANDRES FELIPE VALENCIA BENITEZ</dc:creator>
  <cp:lastModifiedBy>Edwin</cp:lastModifiedBy>
  <cp:lastPrinted>2008-10-04T20:39:01Z</cp:lastPrinted>
  <dcterms:created xsi:type="dcterms:W3CDTF">2008-09-25T16:12:02Z</dcterms:created>
  <dcterms:modified xsi:type="dcterms:W3CDTF">2014-06-29T04:05:57Z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0x010100C6DFF5546D29C946A54975D281D96F65</vt:lpwstr>
  </property>
  <property fmtid="{D5CDD505-2E9C-101B-9397-08002B2CF9AE}" pid="3" name="TemplateUrl">
    <vt:lpwstr/>
  </property>
  <property fmtid="{D5CDD505-2E9C-101B-9397-08002B2CF9AE}" pid="4" name="Order">
    <vt:r8>40700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